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F:\GLFI-CMK-CBK\Corporate Broking\CLIENTS\Commerzbank\Weekly\"/>
    </mc:Choice>
  </mc:AlternateContent>
  <xr:revisionPtr revIDLastSave="0" documentId="13_ncr:1_{AF1D1DA2-4294-4489-8D9C-BAC6385BB00B}" xr6:coauthVersionLast="47" xr6:coauthVersionMax="47" xr10:uidLastSave="{00000000-0000-0000-0000-000000000000}"/>
  <bookViews>
    <workbookView xWindow="-38520" yWindow="-120" windowWidth="38640" windowHeight="21840" tabRatio="796" xr2:uid="{00000000-000D-0000-FFFF-FFFF00000000}"/>
  </bookViews>
  <sheets>
    <sheet name="Weekly totals" sheetId="2" r:id="rId1"/>
    <sheet name="Daily totals" sheetId="3" r:id="rId2"/>
    <sheet name="Details 03 Nov 2025" sheetId="4" r:id="rId3"/>
    <sheet name="Details 04 Nov 2025" sheetId="5" r:id="rId4"/>
    <sheet name="Details 05 Nov 2025" sheetId="7" r:id="rId5"/>
    <sheet name="Details 06 Nov 2025" sheetId="8" r:id="rId6"/>
    <sheet name="Details 07 Nov 2025" sheetId="9" r:id="rId7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B13" i="3"/>
  <c r="B9" i="9"/>
  <c r="C9" i="9" s="1"/>
  <c r="B1" i="9"/>
  <c r="C9" i="8"/>
  <c r="B9" i="8"/>
  <c r="B1" i="8"/>
  <c r="B9" i="7"/>
  <c r="C9" i="7" s="1"/>
  <c r="B1" i="7"/>
  <c r="E5" i="2" l="1"/>
  <c r="B9" i="5"/>
  <c r="C9" i="5" s="1"/>
  <c r="C9" i="4"/>
  <c r="B9" i="4"/>
  <c r="C5" i="2"/>
  <c r="B1" i="4" l="1"/>
  <c r="B1" i="5" l="1"/>
  <c r="C13" i="3"/>
  <c r="D13" i="3"/>
  <c r="F15" i="2"/>
  <c r="D15" i="2"/>
  <c r="B5" i="3" l="1"/>
  <c r="D5" i="3" l="1"/>
  <c r="G15" i="2" l="1"/>
  <c r="E15" i="2"/>
</calcChain>
</file>

<file path=xl/sharedStrings.xml><?xml version="1.0" encoding="utf-8"?>
<sst xmlns="http://schemas.openxmlformats.org/spreadsheetml/2006/main" count="124" uniqueCount="29">
  <si>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</si>
  <si>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</si>
  <si>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</si>
  <si>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</si>
  <si>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</si>
  <si>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</si>
  <si>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</si>
  <si>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</si>
  <si>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</si>
  <si>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</si>
  <si>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</si>
  <si>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</si>
  <si>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</si>
  <si>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</si>
  <si>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</si>
  <si>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</si>
  <si>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</si>
  <si>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</si>
  <si>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</si>
  <si>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</si>
  <si>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</si>
  <si>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</si>
  <si>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</si>
  <si>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</si>
  <si>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2025/II</t>
  </si>
  <si>
    <t>(1) For the Share Buyback 2025/II, the quota “Percentage of share capital” is calculated on the basis of the shares outstanding as of 31 July 2025 (1,127,496,195 shares).</t>
  </si>
  <si>
    <t>total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</si>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</sst>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</numFmts>
  <fonts count="19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9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6" fontId="6" fillId="3" borderId="3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6" fontId="6" fillId="3" borderId="3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68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5" fillId="5" borderId="0" xfId="25" applyNumberFormat="1" applyFont="1" applyFill="1" applyAlignment="1">
      <alignment horizontal="left" wrapText="1"/>
    </xf>
    <xf numFmtId="0" fontId="9" fillId="0" borderId="0" xfId="25" applyFont="1"/>
    <xf numFmtId="0" fontId="16" fillId="5" borderId="0" xfId="25" applyFont="1" applyFill="1" applyAlignment="1">
      <alignment horizontal="left" wrapText="1"/>
    </xf>
    <xf numFmtId="3" fontId="16" fillId="5" borderId="0" xfId="25" applyNumberFormat="1" applyFont="1" applyFill="1" applyAlignment="1">
      <alignment horizontal="center" wrapText="1"/>
    </xf>
    <xf numFmtId="167" fontId="16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7" fillId="5" borderId="6" xfId="25" applyNumberFormat="1" applyFont="1" applyFill="1" applyBorder="1" applyAlignment="1">
      <alignment horizontal="center" wrapText="1"/>
    </xf>
    <xf numFmtId="170" fontId="17" fillId="5" borderId="6" xfId="25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0" fontId="14" fillId="0" borderId="4" xfId="26" applyBorder="1">
      <alignment vertical="center"/>
    </xf>
    <xf numFmtId="165" fontId="9" fillId="3" borderId="5" xfId="0" applyNumberFormat="1" applyFont="1" applyFill="1" applyBorder="1" applyAlignment="1">
      <alignment horizontal="left" vertical="center"/>
    </xf>
    <xf numFmtId="0" fontId="14" fillId="0" borderId="5" xfId="26" applyBorder="1">
      <alignment vertical="center"/>
    </xf>
    <xf numFmtId="165" fontId="9" fillId="0" borderId="5" xfId="0" applyNumberFormat="1" applyFont="1" applyBorder="1" applyAlignment="1">
      <alignment horizontal="left" vertical="center"/>
    </xf>
    <xf numFmtId="166" fontId="18" fillId="3" borderId="4" xfId="1" applyNumberFormat="1" applyFont="1" applyFill="1" applyBorder="1" applyAlignment="1">
      <alignment horizontal="right" vertical="center"/>
    </xf>
    <xf numFmtId="167" fontId="18" fillId="3" borderId="4" xfId="0" applyNumberFormat="1" applyFont="1" applyFill="1" applyBorder="1">
      <alignment vertical="center"/>
    </xf>
    <xf numFmtId="10" fontId="18" fillId="3" borderId="4" xfId="0" applyNumberFormat="1" applyFont="1" applyFill="1" applyBorder="1">
      <alignment vertical="center"/>
    </xf>
    <xf numFmtId="166" fontId="18" fillId="3" borderId="4" xfId="1" applyNumberFormat="1" applyFont="1" applyFill="1" applyBorder="1" applyAlignment="1">
      <alignment vertical="center"/>
    </xf>
    <xf numFmtId="165" fontId="18" fillId="3" borderId="4" xfId="0" applyNumberFormat="1" applyFont="1" applyFill="1" applyBorder="1" applyAlignment="1">
      <alignment horizontal="left" vertical="center"/>
    </xf>
    <xf numFmtId="165" fontId="18" fillId="3" borderId="5" xfId="0" applyNumberFormat="1" applyFont="1" applyFill="1" applyBorder="1" applyAlignment="1">
      <alignment horizontal="left" vertical="center"/>
    </xf>
    <xf numFmtId="166" fontId="18" fillId="3" borderId="5" xfId="0" applyNumberFormat="1" applyFont="1" applyFill="1" applyBorder="1" applyAlignment="1">
      <alignment horizontal="right" vertical="center"/>
    </xf>
    <xf numFmtId="167" fontId="18" fillId="3" borderId="5" xfId="0" applyNumberFormat="1" applyFont="1" applyFill="1" applyBorder="1">
      <alignment vertical="center"/>
    </xf>
    <xf numFmtId="10" fontId="18" fillId="3" borderId="5" xfId="0" applyNumberFormat="1" applyFont="1" applyFill="1" applyBorder="1">
      <alignment vertical="center"/>
    </xf>
    <xf numFmtId="166" fontId="18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70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70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165" fontId="18" fillId="3" borderId="8" xfId="0" applyNumberFormat="1" applyFont="1" applyFill="1" applyBorder="1" applyAlignment="1">
      <alignment horizontal="left" vertical="center"/>
    </xf>
    <xf numFmtId="166" fontId="18" fillId="3" borderId="8" xfId="0" applyNumberFormat="1" applyFont="1" applyFill="1" applyBorder="1" applyAlignment="1">
      <alignment horizontal="right" vertical="center"/>
    </xf>
    <xf numFmtId="167" fontId="18" fillId="3" borderId="8" xfId="0" applyNumberFormat="1" applyFont="1" applyFill="1" applyBorder="1">
      <alignment vertical="center"/>
    </xf>
    <xf numFmtId="10" fontId="18" fillId="3" borderId="8" xfId="0" applyNumberFormat="1" applyFont="1" applyFill="1" applyBorder="1">
      <alignment vertical="center"/>
    </xf>
    <xf numFmtId="166" fontId="18" fillId="3" borderId="8" xfId="0" applyNumberFormat="1" applyFont="1" applyFill="1" applyBorder="1">
      <alignment vertical="center"/>
    </xf>
    <xf numFmtId="14" fontId="10" fillId="5" borderId="7" xfId="25" applyNumberFormat="1" applyFont="1" applyFill="1" applyBorder="1" applyAlignment="1">
      <alignment horizontal="center" vertical="center" wrapText="1"/>
    </xf>
    <xf numFmtId="3" fontId="10" fillId="5" borderId="7" xfId="25" applyNumberFormat="1" applyFont="1" applyFill="1" applyBorder="1" applyAlignment="1">
      <alignment horizontal="center" vertical="center" wrapText="1"/>
    </xf>
    <xf numFmtId="170" fontId="10" fillId="5" borderId="7" xfId="25" applyNumberFormat="1" applyFont="1" applyFill="1" applyBorder="1" applyAlignment="1">
      <alignment horizontal="center" vertical="center" wrapText="1"/>
    </xf>
    <xf numFmtId="0" fontId="10" fillId="5" borderId="7" xfId="25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1089494</xdr:colOff>
      <xdr:row>1</xdr:row>
      <xdr:rowOff>88102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EF238-56FA-4596-A26B-4956F81A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0"/>
          <a:ext cx="233561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E8C5F-21AC-4DB6-9355-A5F419BF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E25A9-8E29-4CFE-9D65-B670236F0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89F63-7F51-425A-B573-6B30EBFD9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424225-F6CC-43EF-9BA7-FC70F6C3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92A29-05BC-4E52-8C61-E15746A6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DBCA-EAD3-4EB7-B37A-6C22DB9E7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73F90B-9B5C-4D0C-A44B-8C85AF74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14" totalsRowShown="0" headerRowDxfId="17">
  <autoFilter ref="A7:G1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4"/>
    <tableColumn id="2" xr3:uid="{00000000-0010-0000-0100-000002000000}" name="Numbers of shares acquired" dataDxfId="3"/>
    <tableColumn id="3" xr3:uid="{00000000-0010-0000-0100-000003000000}" name="Average price _x000a_(in EUR)" dataDxfId="2"/>
    <tableColumn id="4" xr3:uid="{00000000-0010-0000-0100-000004000000}" name="Percentage of share capital (1)" dataDxfId="1"/>
    <tableColumn id="5" xr3:uid="{00000000-0010-0000-0100-000005000000}" name="Purchased volume_x000a_(in EUR)" dataDxfId="0"/>
    <tableColumn id="7" xr3:uid="{00000000-0010-0000-0100-000007000000}" name="Details" dataDxfId="5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26"/>
  <sheetViews>
    <sheetView showGridLines="0" tabSelected="1" view="pageLayout" zoomScaleNormal="100" workbookViewId="0">
      <selection activeCell="A9" sqref="A9"/>
    </sheetView>
  </sheetViews>
  <sheetFormatPr defaultColWidth="10.5703125" defaultRowHeight="12.75"/>
  <cols>
    <col min="1" max="1" width="10" style="2" customWidth="1"/>
    <col min="2" max="2" width="1.5703125" style="2" customWidth="1"/>
    <col min="3" max="3" width="10" style="2" customWidth="1"/>
    <col min="4" max="4" width="16.42578125" style="2" customWidth="1"/>
    <col min="5" max="5" width="13.5703125" style="2" customWidth="1"/>
    <col min="6" max="6" width="14.7109375" style="2" customWidth="1"/>
    <col min="7" max="7" width="20.28515625" style="2" customWidth="1"/>
    <col min="8" max="8" width="0" hidden="1" customWidth="1"/>
  </cols>
  <sheetData>
    <row r="1" spans="1:8" ht="24.6" customHeight="1"/>
    <row r="2" spans="1:8" ht="20.25" customHeight="1">
      <c r="A2" s="1" t="s">
        <v>24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45925</v>
      </c>
      <c r="D5" s="4" t="s">
        <v>8</v>
      </c>
      <c r="E5" s="3">
        <f>MAX(Weekly[to])</f>
        <v>45968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35">
        <v>45925</v>
      </c>
      <c r="B8" s="35" t="s">
        <v>8</v>
      </c>
      <c r="C8" s="35">
        <v>45926</v>
      </c>
      <c r="D8" s="40">
        <v>912937</v>
      </c>
      <c r="E8" s="41">
        <v>32.860900000000001</v>
      </c>
      <c r="F8" s="42">
        <v>8.0000000000000004E-4</v>
      </c>
      <c r="G8" s="43">
        <v>29999959.82</v>
      </c>
    </row>
    <row r="9" spans="1:8" ht="15.75" customHeight="1">
      <c r="A9" s="39">
        <v>45929</v>
      </c>
      <c r="B9" s="35" t="s">
        <v>8</v>
      </c>
      <c r="C9" s="39">
        <v>45933</v>
      </c>
      <c r="D9" s="40">
        <v>2769551</v>
      </c>
      <c r="E9" s="41">
        <v>32.366399999999999</v>
      </c>
      <c r="F9" s="42">
        <v>2.5000000000000001E-3</v>
      </c>
      <c r="G9" s="43">
        <v>89640504.960000008</v>
      </c>
    </row>
    <row r="10" spans="1:8" ht="15.75" customHeight="1">
      <c r="A10" s="37">
        <v>45936</v>
      </c>
      <c r="B10" s="35" t="s">
        <v>8</v>
      </c>
      <c r="C10" s="37">
        <v>45940</v>
      </c>
      <c r="D10" s="40">
        <v>2840932</v>
      </c>
      <c r="E10" s="41">
        <v>31.6797</v>
      </c>
      <c r="F10" s="42">
        <v>2.5000000000000001E-3</v>
      </c>
      <c r="G10" s="43">
        <v>89999923.890000001</v>
      </c>
    </row>
    <row r="11" spans="1:8" ht="15.75" customHeight="1">
      <c r="A11" s="37">
        <v>45943</v>
      </c>
      <c r="B11" s="37" t="s">
        <v>8</v>
      </c>
      <c r="C11" s="37">
        <v>45947</v>
      </c>
      <c r="D11" s="40">
        <v>3018969</v>
      </c>
      <c r="E11" s="41">
        <v>30.805199999999999</v>
      </c>
      <c r="F11" s="42">
        <v>2.7000000000000001E-3</v>
      </c>
      <c r="G11" s="43">
        <v>92999947.640000001</v>
      </c>
    </row>
    <row r="12" spans="1:8" ht="15.75" customHeight="1">
      <c r="A12" s="67">
        <v>45950</v>
      </c>
      <c r="B12" s="67" t="s">
        <v>8</v>
      </c>
      <c r="C12" s="67">
        <v>45954</v>
      </c>
      <c r="D12" s="40">
        <v>3297778</v>
      </c>
      <c r="E12" s="41">
        <v>30.020199999999999</v>
      </c>
      <c r="F12" s="42">
        <v>2.8999999999999998E-3</v>
      </c>
      <c r="G12" s="43">
        <v>98999880.409999996</v>
      </c>
    </row>
    <row r="13" spans="1:8" ht="15.75" customHeight="1">
      <c r="A13" s="67">
        <v>45957</v>
      </c>
      <c r="B13" s="67" t="s">
        <v>8</v>
      </c>
      <c r="C13" s="67">
        <v>45961</v>
      </c>
      <c r="D13" s="40">
        <v>2913573</v>
      </c>
      <c r="E13" s="41">
        <v>30.889900000000001</v>
      </c>
      <c r="F13" s="42">
        <v>2.5999999999999999E-3</v>
      </c>
      <c r="G13" s="43">
        <v>89999860.709999993</v>
      </c>
    </row>
    <row r="14" spans="1:8" ht="15.75" customHeight="1">
      <c r="A14" s="67">
        <v>45964</v>
      </c>
      <c r="B14" s="67" t="s">
        <v>8</v>
      </c>
      <c r="C14" s="67">
        <v>45968</v>
      </c>
      <c r="D14" s="40">
        <v>2772535</v>
      </c>
      <c r="E14" s="41">
        <v>32.034700000000001</v>
      </c>
      <c r="F14" s="42">
        <v>2.5000000000000001E-3</v>
      </c>
      <c r="G14" s="43">
        <v>88817367.689999998</v>
      </c>
    </row>
    <row r="15" spans="1:8" ht="17.100000000000001" customHeight="1" thickBot="1">
      <c r="A15" s="11" t="s">
        <v>6</v>
      </c>
      <c r="B15" s="11"/>
      <c r="C15" s="11"/>
      <c r="D15" s="12">
        <f>SUBTOTAL(109,Weekly[Numbers of shares acquired])</f>
        <v>18526275</v>
      </c>
      <c r="E15" s="13">
        <f>SUBTOTAL(109,Weekly[Purchased volume
(in EUR)])/SUBTOTAL(109,Weekly[Numbers of shares acquired])</f>
        <v>31.331578804697653</v>
      </c>
      <c r="F15" s="14">
        <f>SUBTOTAL(109,Weekly[Numbers of shares acquired])/shares</f>
        <v>1.643134148226549E-2</v>
      </c>
      <c r="G15" s="15">
        <f>SUBTOTAL(9,Weekly[Purchased volume
(in EUR)])</f>
        <v>580457445.12</v>
      </c>
    </row>
    <row r="16" spans="1:8" ht="13.5" customHeight="1" thickTop="1"/>
    <row r="17" spans="1:7" ht="12.75" customHeight="1"/>
    <row r="18" spans="1:7" ht="30" customHeight="1">
      <c r="A18" s="68" t="s">
        <v>25</v>
      </c>
      <c r="B18" s="68"/>
      <c r="C18" s="68"/>
      <c r="D18" s="68"/>
      <c r="E18" s="68"/>
      <c r="F18" s="68"/>
      <c r="G18" s="68"/>
    </row>
    <row r="19" spans="1:7" ht="12.75" customHeight="1">
      <c r="A19" s="20"/>
    </row>
    <row r="20" spans="1:7" ht="12.75" customHeight="1"/>
    <row r="21" spans="1:7" ht="12.75" customHeight="1">
      <c r="D21" s="5"/>
    </row>
    <row r="22" spans="1:7" ht="12.75" customHeight="1"/>
    <row r="23" spans="1:7" ht="12.75" customHeight="1"/>
    <row r="24" spans="1:7" ht="12.75" customHeight="1">
      <c r="A24" s="20"/>
      <c r="B24" s="20"/>
      <c r="C24" s="20"/>
      <c r="D24" s="20"/>
      <c r="E24" s="20"/>
      <c r="F24" s="20"/>
      <c r="G24" s="20"/>
    </row>
    <row r="25" spans="1:7" ht="12.75" customHeight="1">
      <c r="A25" s="20"/>
      <c r="B25" s="20"/>
      <c r="C25" s="20"/>
      <c r="D25" s="20"/>
      <c r="E25" s="20"/>
      <c r="F25" s="20"/>
      <c r="G25" s="20"/>
    </row>
    <row r="26" spans="1:7" ht="12.75" customHeight="1">
      <c r="A26" s="20"/>
      <c r="B26" s="20"/>
      <c r="C26" s="20"/>
      <c r="D26" s="20"/>
      <c r="E26" s="20"/>
      <c r="F26" s="20"/>
      <c r="G26" s="20"/>
    </row>
  </sheetData>
  <mergeCells count="1">
    <mergeCell ref="A18:G18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view="pageLayout" zoomScaleNormal="100" workbookViewId="0">
      <selection activeCell="F12" sqref="F12"/>
    </sheetView>
  </sheetViews>
  <sheetFormatPr defaultColWidth="10.5703125" defaultRowHeight="12.75"/>
  <cols>
    <col min="1" max="1" width="11.28515625" style="2" customWidth="1"/>
    <col min="2" max="2" width="15.42578125" style="2" customWidth="1"/>
    <col min="3" max="3" width="13.7109375" style="2" customWidth="1"/>
    <col min="4" max="4" width="16.28515625" style="2" customWidth="1"/>
    <col min="5" max="5" width="17.7109375" style="2" customWidth="1"/>
    <col min="6" max="6" width="9.85546875" style="2" customWidth="1"/>
    <col min="7" max="7" width="7.7109375" customWidth="1"/>
  </cols>
  <sheetData>
    <row r="1" spans="1:7" ht="24.75" customHeight="1"/>
    <row r="2" spans="1:7" ht="20.25" customHeight="1">
      <c r="A2" s="1" t="s">
        <v>24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45964</v>
      </c>
      <c r="C5" s="4" t="s">
        <v>8</v>
      </c>
      <c r="D5" s="3">
        <f>MAX(Daily[Date])</f>
        <v>45968</v>
      </c>
    </row>
    <row r="6" spans="1:7">
      <c r="A6" s="3"/>
      <c r="C6" s="3"/>
    </row>
    <row r="7" spans="1:7" ht="33" customHeight="1">
      <c r="A7" s="33" t="s">
        <v>2</v>
      </c>
      <c r="B7" s="33" t="s">
        <v>3</v>
      </c>
      <c r="C7" s="33" t="s">
        <v>4</v>
      </c>
      <c r="D7" s="7" t="s">
        <v>22</v>
      </c>
      <c r="E7" s="33" t="s">
        <v>5</v>
      </c>
      <c r="F7" s="34" t="s">
        <v>11</v>
      </c>
    </row>
    <row r="8" spans="1:7" ht="15.6" customHeight="1">
      <c r="A8" s="44">
        <v>45964</v>
      </c>
      <c r="B8" s="40">
        <v>562804</v>
      </c>
      <c r="C8" s="41">
        <v>31.982700000000001</v>
      </c>
      <c r="D8" s="42">
        <v>5.0000000000000001E-4</v>
      </c>
      <c r="E8" s="43">
        <v>17999991.489999998</v>
      </c>
      <c r="F8" s="36" t="s">
        <v>23</v>
      </c>
    </row>
    <row r="9" spans="1:7" ht="15.6" customHeight="1">
      <c r="A9" s="45">
        <v>45965</v>
      </c>
      <c r="B9" s="46">
        <v>562517</v>
      </c>
      <c r="C9" s="47">
        <v>31.998999999999999</v>
      </c>
      <c r="D9" s="48">
        <v>5.0000000000000001E-4</v>
      </c>
      <c r="E9" s="49">
        <v>17999981.48</v>
      </c>
      <c r="F9" s="38" t="s">
        <v>23</v>
      </c>
    </row>
    <row r="10" spans="1:7" ht="15.6" customHeight="1">
      <c r="A10" s="45">
        <v>45966</v>
      </c>
      <c r="B10" s="46">
        <v>521224</v>
      </c>
      <c r="C10" s="47">
        <v>32.265300000000003</v>
      </c>
      <c r="D10" s="48">
        <v>5.0000000000000001E-4</v>
      </c>
      <c r="E10" s="49">
        <v>16817448.73</v>
      </c>
      <c r="F10" s="38" t="s">
        <v>23</v>
      </c>
    </row>
    <row r="11" spans="1:7" ht="15.6" customHeight="1">
      <c r="A11" s="45">
        <v>45967</v>
      </c>
      <c r="B11" s="46">
        <v>566698</v>
      </c>
      <c r="C11" s="47">
        <v>31.762899999999998</v>
      </c>
      <c r="D11" s="48">
        <v>5.0000000000000001E-4</v>
      </c>
      <c r="E11" s="49">
        <v>17999971.899999999</v>
      </c>
      <c r="F11" s="38" t="s">
        <v>23</v>
      </c>
    </row>
    <row r="12" spans="1:7" ht="15.6" customHeight="1">
      <c r="A12" s="58">
        <v>45968</v>
      </c>
      <c r="B12" s="59">
        <v>559292</v>
      </c>
      <c r="C12" s="60">
        <v>32.183500000000002</v>
      </c>
      <c r="D12" s="61">
        <v>5.0000000000000001E-4</v>
      </c>
      <c r="E12" s="62">
        <v>17999974.079999998</v>
      </c>
      <c r="F12" s="38" t="s">
        <v>23</v>
      </c>
    </row>
    <row r="13" spans="1:7" ht="17.100000000000001" customHeight="1" thickBot="1">
      <c r="A13" s="11" t="s">
        <v>6</v>
      </c>
      <c r="B13" s="16">
        <f>SUBTOTAL(109,Daily[Numbers of shares acquired])</f>
        <v>2772535</v>
      </c>
      <c r="C13" s="17">
        <f>ROUND(E13/B13,4)</f>
        <v>32.034700000000001</v>
      </c>
      <c r="D13" s="19">
        <f>SUBTOTAL(109,Daily[Numbers of shares acquired])/shares</f>
        <v>2.4590193849833792E-3</v>
      </c>
      <c r="E13" s="16">
        <f>SUBTOTAL(109,Daily[Purchased volume
(in EUR)])</f>
        <v>88817367.679999992</v>
      </c>
      <c r="F13" s="18"/>
    </row>
    <row r="14" spans="1:7" ht="13.5" customHeight="1" thickTop="1"/>
    <row r="15" spans="1:7" ht="11.1" customHeight="1">
      <c r="A15" s="69"/>
      <c r="B15" s="69"/>
      <c r="C15" s="69"/>
      <c r="D15" s="69"/>
      <c r="E15" s="69"/>
      <c r="F15" s="69"/>
    </row>
    <row r="16" spans="1:7" ht="33" customHeight="1">
      <c r="A16" s="70" t="s">
        <v>25</v>
      </c>
      <c r="B16" s="70"/>
      <c r="C16" s="70"/>
      <c r="D16" s="70"/>
      <c r="E16" s="70"/>
      <c r="F16" s="70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03 Nov 2025'!A1" tooltip="details" display="details" xr:uid="{0EF37549-3CF1-41AB-8ACC-CF712A4A5348}"/>
    <hyperlink ref="F9" location="'Details 04 Nov 2025'!A1" display="details" xr:uid="{9E45964F-006C-48F6-9039-C10C87C67F3E}"/>
    <hyperlink ref="F10" location="'Details 05 Nov 2025'!A1" display="details" xr:uid="{37D8A7C6-ABFE-4A95-8DDF-DF96A6CE4D74}"/>
    <hyperlink ref="F11" location="'Details 06 Nov 2025'!A1" display="details" xr:uid="{916F00C5-34DD-442E-9148-9494B667768B}"/>
    <hyperlink ref="F12" location="'Details 07 Nov 2025'!A1" display="details" xr:uid="{29D361D6-0571-4767-9DAC-4400430DE02F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45964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45964</v>
      </c>
      <c r="B5" s="51">
        <v>377664</v>
      </c>
      <c r="C5" s="52">
        <v>31.986588000000001</v>
      </c>
      <c r="D5" s="53" t="s">
        <v>19</v>
      </c>
      <c r="E5" s="53" t="s">
        <v>20</v>
      </c>
      <c r="F5" s="28"/>
    </row>
    <row r="6" spans="1:6" ht="20.100000000000001" customHeight="1">
      <c r="A6" s="54">
        <v>45964</v>
      </c>
      <c r="B6" s="55">
        <v>151140</v>
      </c>
      <c r="C6" s="56">
        <v>31.975169999999999</v>
      </c>
      <c r="D6" s="57" t="s">
        <v>19</v>
      </c>
      <c r="E6" s="57" t="s">
        <v>21</v>
      </c>
      <c r="F6" s="28"/>
    </row>
    <row r="7" spans="1:6" ht="20.100000000000001" customHeight="1">
      <c r="A7" s="54">
        <v>45964</v>
      </c>
      <c r="B7" s="55">
        <v>17000</v>
      </c>
      <c r="C7" s="56">
        <v>31.968070999999998</v>
      </c>
      <c r="D7" s="57" t="s">
        <v>19</v>
      </c>
      <c r="E7" s="57" t="s">
        <v>27</v>
      </c>
      <c r="F7" s="28"/>
    </row>
    <row r="8" spans="1:6" ht="20.100000000000001" customHeight="1">
      <c r="A8" s="63">
        <v>45964</v>
      </c>
      <c r="B8" s="64">
        <v>17000</v>
      </c>
      <c r="C8" s="65">
        <v>31.978033</v>
      </c>
      <c r="D8" s="57" t="s">
        <v>19</v>
      </c>
      <c r="E8" s="57" t="s">
        <v>28</v>
      </c>
      <c r="F8" s="28"/>
    </row>
    <row r="9" spans="1:6" ht="21.6" customHeight="1" thickBot="1">
      <c r="A9" s="31"/>
      <c r="B9" s="31">
        <f>SUM(B5:B8)</f>
        <v>562804</v>
      </c>
      <c r="C9" s="32">
        <f>SUMPRODUCT(B5:B8,C5:C8)/B9</f>
        <v>31.982703982615618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 codeName="Sheet2"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45965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45965</v>
      </c>
      <c r="B5" s="51">
        <v>436769</v>
      </c>
      <c r="C5" s="52">
        <v>31.987276999999999</v>
      </c>
      <c r="D5" s="53" t="s">
        <v>19</v>
      </c>
      <c r="E5" s="53" t="s">
        <v>20</v>
      </c>
      <c r="F5" s="28"/>
    </row>
    <row r="6" spans="1:6" ht="20.100000000000001" customHeight="1">
      <c r="A6" s="54">
        <v>45965</v>
      </c>
      <c r="B6" s="55">
        <v>95748</v>
      </c>
      <c r="C6" s="56">
        <v>32.084144999999999</v>
      </c>
      <c r="D6" s="57" t="s">
        <v>19</v>
      </c>
      <c r="E6" s="57" t="s">
        <v>21</v>
      </c>
      <c r="F6" s="28"/>
    </row>
    <row r="7" spans="1:6" ht="20.100000000000001" customHeight="1">
      <c r="A7" s="54">
        <v>45965</v>
      </c>
      <c r="B7" s="55">
        <v>15000</v>
      </c>
      <c r="C7" s="56">
        <v>31.891141000000001</v>
      </c>
      <c r="D7" s="57" t="s">
        <v>19</v>
      </c>
      <c r="E7" s="57" t="s">
        <v>27</v>
      </c>
      <c r="F7" s="28"/>
    </row>
    <row r="8" spans="1:6" ht="20.100000000000001" customHeight="1">
      <c r="A8" s="63">
        <v>45965</v>
      </c>
      <c r="B8" s="64">
        <v>15000</v>
      </c>
      <c r="C8" s="65">
        <v>31.906115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562517</v>
      </c>
      <c r="C9" s="32">
        <f>SUMPRODUCT(B5:B8,C5:C8)/B9</f>
        <v>31.999037439709372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7D88-A408-4DF9-9A22-BEBACE6CFFA4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45966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45966</v>
      </c>
      <c r="B5" s="51">
        <v>315919</v>
      </c>
      <c r="C5" s="52">
        <v>32.266013999999998</v>
      </c>
      <c r="D5" s="53" t="s">
        <v>19</v>
      </c>
      <c r="E5" s="53" t="s">
        <v>20</v>
      </c>
      <c r="F5" s="28"/>
    </row>
    <row r="6" spans="1:6" ht="20.100000000000001" customHeight="1">
      <c r="A6" s="54">
        <v>45966</v>
      </c>
      <c r="B6" s="55">
        <v>167794</v>
      </c>
      <c r="C6" s="56">
        <v>32.263266000000002</v>
      </c>
      <c r="D6" s="57" t="s">
        <v>19</v>
      </c>
      <c r="E6" s="57" t="s">
        <v>21</v>
      </c>
      <c r="F6" s="28"/>
    </row>
    <row r="7" spans="1:6" ht="20.100000000000001" customHeight="1">
      <c r="A7" s="54">
        <v>45966</v>
      </c>
      <c r="B7" s="55">
        <v>18731</v>
      </c>
      <c r="C7" s="56">
        <v>32.264901999999999</v>
      </c>
      <c r="D7" s="57" t="s">
        <v>19</v>
      </c>
      <c r="E7" s="57" t="s">
        <v>27</v>
      </c>
      <c r="F7" s="28"/>
    </row>
    <row r="8" spans="1:6" ht="20.100000000000001" customHeight="1">
      <c r="A8" s="63">
        <v>45966</v>
      </c>
      <c r="B8" s="64">
        <v>18780</v>
      </c>
      <c r="C8" s="65">
        <v>32.271104000000001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521224</v>
      </c>
      <c r="C9" s="32">
        <f>SUMPRODUCT(B5:B8,C5:C8)/B9</f>
        <v>32.265272789725728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B7C1-F9C6-44D7-9564-6F314CA77140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45967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45967</v>
      </c>
      <c r="B5" s="51">
        <v>386898</v>
      </c>
      <c r="C5" s="52">
        <v>31.757245000000001</v>
      </c>
      <c r="D5" s="53" t="s">
        <v>19</v>
      </c>
      <c r="E5" s="53" t="s">
        <v>20</v>
      </c>
      <c r="F5" s="28"/>
    </row>
    <row r="6" spans="1:6" ht="20.100000000000001" customHeight="1">
      <c r="A6" s="54">
        <v>45967</v>
      </c>
      <c r="B6" s="55">
        <v>149800</v>
      </c>
      <c r="C6" s="56">
        <v>31.769949</v>
      </c>
      <c r="D6" s="57" t="s">
        <v>19</v>
      </c>
      <c r="E6" s="57" t="s">
        <v>21</v>
      </c>
      <c r="F6" s="28"/>
    </row>
    <row r="7" spans="1:6" ht="20.100000000000001" customHeight="1">
      <c r="A7" s="54">
        <v>45967</v>
      </c>
      <c r="B7" s="55">
        <v>15000</v>
      </c>
      <c r="C7" s="56">
        <v>31.798870999999998</v>
      </c>
      <c r="D7" s="57" t="s">
        <v>19</v>
      </c>
      <c r="E7" s="57" t="s">
        <v>27</v>
      </c>
      <c r="F7" s="28"/>
    </row>
    <row r="8" spans="1:6" ht="20.100000000000001" customHeight="1">
      <c r="A8" s="63">
        <v>45967</v>
      </c>
      <c r="B8" s="64">
        <v>15000</v>
      </c>
      <c r="C8" s="65">
        <v>31.800550999999999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566698</v>
      </c>
      <c r="C9" s="32">
        <f>SUMPRODUCT(B5:B8,C5:C8)/B9</f>
        <v>31.76285122977318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5DB0-5F2B-4159-9D4F-00CA320CC461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45968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45968</v>
      </c>
      <c r="B5" s="51">
        <v>326356</v>
      </c>
      <c r="C5" s="52">
        <v>32.216510999999997</v>
      </c>
      <c r="D5" s="53" t="s">
        <v>19</v>
      </c>
      <c r="E5" s="53" t="s">
        <v>20</v>
      </c>
      <c r="F5" s="28"/>
    </row>
    <row r="6" spans="1:6" ht="20.100000000000001" customHeight="1">
      <c r="A6" s="54">
        <v>45968</v>
      </c>
      <c r="B6" s="55">
        <v>193025</v>
      </c>
      <c r="C6" s="56">
        <v>32.137597</v>
      </c>
      <c r="D6" s="57" t="s">
        <v>19</v>
      </c>
      <c r="E6" s="57" t="s">
        <v>21</v>
      </c>
      <c r="F6" s="28"/>
    </row>
    <row r="7" spans="1:6" ht="20.100000000000001" customHeight="1">
      <c r="A7" s="54">
        <v>45968</v>
      </c>
      <c r="B7" s="55">
        <v>19911</v>
      </c>
      <c r="C7" s="56">
        <v>32.134802999999998</v>
      </c>
      <c r="D7" s="57" t="s">
        <v>19</v>
      </c>
      <c r="E7" s="57" t="s">
        <v>27</v>
      </c>
      <c r="F7" s="28"/>
    </row>
    <row r="8" spans="1:6" ht="20.100000000000001" customHeight="1">
      <c r="A8" s="63">
        <v>45968</v>
      </c>
      <c r="B8" s="64">
        <v>20000</v>
      </c>
      <c r="C8" s="65">
        <v>32.136597000000002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559292</v>
      </c>
      <c r="C9" s="32">
        <f>SUMPRODUCT(B5:B8,C5:C8)/B9</f>
        <v>32.183509378596511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Weekly totals</vt:lpstr>
      <vt:lpstr>Daily totals</vt:lpstr>
      <vt:lpstr>Details 03 Nov 2025</vt:lpstr>
      <vt:lpstr>Details 04 Nov 2025</vt:lpstr>
      <vt:lpstr>Details 05 Nov 2025</vt:lpstr>
      <vt:lpstr>Details 06 Nov 2025</vt:lpstr>
      <vt:lpstr>Details 07 Nov 2025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MAZEIN Jeremy GlbaIbdEcmCbk</cp:lastModifiedBy>
  <cp:lastPrinted>2024-10-25T14:31:09Z</cp:lastPrinted>
  <dcterms:created xsi:type="dcterms:W3CDTF">2022-03-16T09:35:15Z</dcterms:created>
  <dcterms:modified xsi:type="dcterms:W3CDTF">2025-11-10T08:43:21Z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