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F:\GLFI-CMK-CBK\Corporate Broking\CLIENTS\Commerzbank\Weekly\"/>
    </mc:Choice>
  </mc:AlternateContent>
  <xr:revisionPtr revIDLastSave="0" documentId="13_ncr:1_{454656C3-89C7-4F10-A4FC-36DF00BD88DF}" xr6:coauthVersionLast="47" xr6:coauthVersionMax="47" xr10:uidLastSave="{00000000-0000-0000-0000-000000000000}"/>
  <bookViews>
    <workbookView xWindow="-38520" yWindow="-120" windowWidth="38640" windowHeight="21840" tabRatio="796" xr2:uid="{00000000-000D-0000-FFFF-FFFF00000000}"/>
  </bookViews>
  <sheets>
    <sheet name="Weekly totals" sheetId="2" r:id="rId1"/>
    <sheet name="Daily totals" sheetId="3" r:id="rId2"/>
    <sheet name="Details 20 Oct 2025" sheetId="4" r:id="rId3"/>
    <sheet name="Details 21 Oct 2025" sheetId="5" r:id="rId4"/>
    <sheet name="Details 22 Oct 2025" sheetId="7" r:id="rId5"/>
    <sheet name="Details 23 Oct 2025" sheetId="8" r:id="rId6"/>
    <sheet name="Details 24 Oct 2025" sheetId="9" r:id="rId7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B9" i="9"/>
  <c r="C9" i="9" s="1"/>
  <c r="B1" i="9"/>
  <c r="C9" i="8"/>
  <c r="B9" i="8"/>
  <c r="B1" i="8"/>
  <c r="B9" i="7"/>
  <c r="C9" i="7" s="1"/>
  <c r="B1" i="7"/>
  <c r="E5" i="2" l="1"/>
  <c r="B9" i="5"/>
  <c r="C9" i="5" s="1"/>
  <c r="C9" i="4"/>
  <c r="B9" i="4"/>
  <c r="C5" i="2"/>
  <c r="B1" i="4" l="1"/>
  <c r="B1" i="5" l="1"/>
  <c r="E13" i="3"/>
  <c r="C13" i="3" s="1"/>
  <c r="D13" i="3"/>
  <c r="F13" i="2"/>
  <c r="D13" i="2"/>
  <c r="B5" i="3" l="1"/>
  <c r="D5" i="3" l="1"/>
  <c r="E13" i="2" l="1"/>
  <c r="G13" i="2"/>
</calcChain>
</file>

<file path=xl/sharedStrings.xml><?xml version="1.0" encoding="utf-8"?>
<sst xmlns="http://schemas.openxmlformats.org/spreadsheetml/2006/main" count="122" uniqueCount="29">
  <si>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</si>
  <si>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</si>
  <si>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</si>
  <si>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</si>
  <si>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</si>
  <si>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</si>
  <si>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</si>
  <si>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</si>
  <si>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</si>
  <si>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</si>
  <si>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</si>
  <si>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</si>
  <si>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</si>
  <si>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</si>
  <si>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</si>
  <si>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</si>
  <si>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</si>
  <si>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</si>
  <si>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</si>
  <si>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</si>
  <si>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</si>
  <si>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</si>
  <si>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</si>
  <si>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</si>
  <si>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2025/II</t>
  </si>
  <si>
    <t>(1) For the Share Buyback 2025/II, the quota “Percentage of share capital” is calculated on the basis of the shares outstanding as of 31 July 2025 (1,127,496,195 shares).</t>
  </si>
  <si>
    <t>total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</si>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</sst>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</numFmts>
  <fonts count="19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9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6" fontId="6" fillId="3" borderId="3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6" fontId="6" fillId="3" borderId="3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68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5" fillId="5" borderId="0" xfId="25" applyNumberFormat="1" applyFont="1" applyFill="1" applyAlignment="1">
      <alignment horizontal="left" wrapText="1"/>
    </xf>
    <xf numFmtId="0" fontId="9" fillId="0" borderId="0" xfId="25" applyFont="1"/>
    <xf numFmtId="0" fontId="16" fillId="5" borderId="0" xfId="25" applyFont="1" applyFill="1" applyAlignment="1">
      <alignment horizontal="left" wrapText="1"/>
    </xf>
    <xf numFmtId="3" fontId="16" fillId="5" borderId="0" xfId="25" applyNumberFormat="1" applyFont="1" applyFill="1" applyAlignment="1">
      <alignment horizontal="center" wrapText="1"/>
    </xf>
    <xf numFmtId="167" fontId="16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7" fillId="5" borderId="6" xfId="25" applyNumberFormat="1" applyFont="1" applyFill="1" applyBorder="1" applyAlignment="1">
      <alignment horizontal="center" wrapText="1"/>
    </xf>
    <xf numFmtId="170" fontId="17" fillId="5" borderId="6" xfId="25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0" fontId="14" fillId="0" borderId="4" xfId="26" applyBorder="1">
      <alignment vertical="center"/>
    </xf>
    <xf numFmtId="165" fontId="9" fillId="3" borderId="5" xfId="0" applyNumberFormat="1" applyFont="1" applyFill="1" applyBorder="1" applyAlignment="1">
      <alignment horizontal="left" vertical="center"/>
    </xf>
    <xf numFmtId="0" fontId="14" fillId="0" borderId="5" xfId="26" applyBorder="1">
      <alignment vertical="center"/>
    </xf>
    <xf numFmtId="165" fontId="9" fillId="3" borderId="8" xfId="0" applyNumberFormat="1" applyFont="1" applyFill="1" applyBorder="1" applyAlignment="1">
      <alignment horizontal="left" vertical="center"/>
    </xf>
    <xf numFmtId="165" fontId="9" fillId="0" borderId="5" xfId="0" applyNumberFormat="1" applyFont="1" applyBorder="1" applyAlignment="1">
      <alignment horizontal="left" vertical="center"/>
    </xf>
    <xf numFmtId="166" fontId="18" fillId="3" borderId="4" xfId="1" applyNumberFormat="1" applyFont="1" applyFill="1" applyBorder="1" applyAlignment="1">
      <alignment horizontal="right" vertical="center"/>
    </xf>
    <xf numFmtId="167" fontId="18" fillId="3" borderId="4" xfId="0" applyNumberFormat="1" applyFont="1" applyFill="1" applyBorder="1">
      <alignment vertical="center"/>
    </xf>
    <xf numFmtId="10" fontId="18" fillId="3" borderId="4" xfId="0" applyNumberFormat="1" applyFont="1" applyFill="1" applyBorder="1">
      <alignment vertical="center"/>
    </xf>
    <xf numFmtId="166" fontId="18" fillId="3" borderId="4" xfId="1" applyNumberFormat="1" applyFont="1" applyFill="1" applyBorder="1" applyAlignment="1">
      <alignment vertical="center"/>
    </xf>
    <xf numFmtId="165" fontId="18" fillId="3" borderId="4" xfId="0" applyNumberFormat="1" applyFont="1" applyFill="1" applyBorder="1" applyAlignment="1">
      <alignment horizontal="left" vertical="center"/>
    </xf>
    <xf numFmtId="165" fontId="18" fillId="3" borderId="5" xfId="0" applyNumberFormat="1" applyFont="1" applyFill="1" applyBorder="1" applyAlignment="1">
      <alignment horizontal="left" vertical="center"/>
    </xf>
    <xf numFmtId="166" fontId="18" fillId="3" borderId="5" xfId="0" applyNumberFormat="1" applyFont="1" applyFill="1" applyBorder="1" applyAlignment="1">
      <alignment horizontal="right" vertical="center"/>
    </xf>
    <xf numFmtId="167" fontId="18" fillId="3" borderId="5" xfId="0" applyNumberFormat="1" applyFont="1" applyFill="1" applyBorder="1">
      <alignment vertical="center"/>
    </xf>
    <xf numFmtId="10" fontId="18" fillId="3" borderId="5" xfId="0" applyNumberFormat="1" applyFont="1" applyFill="1" applyBorder="1">
      <alignment vertical="center"/>
    </xf>
    <xf numFmtId="166" fontId="18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70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70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165" fontId="18" fillId="3" borderId="8" xfId="0" applyNumberFormat="1" applyFont="1" applyFill="1" applyBorder="1" applyAlignment="1">
      <alignment horizontal="left" vertical="center"/>
    </xf>
    <xf numFmtId="166" fontId="18" fillId="3" borderId="8" xfId="0" applyNumberFormat="1" applyFont="1" applyFill="1" applyBorder="1" applyAlignment="1">
      <alignment horizontal="right" vertical="center"/>
    </xf>
    <xf numFmtId="167" fontId="18" fillId="3" borderId="8" xfId="0" applyNumberFormat="1" applyFont="1" applyFill="1" applyBorder="1">
      <alignment vertical="center"/>
    </xf>
    <xf numFmtId="10" fontId="18" fillId="3" borderId="8" xfId="0" applyNumberFormat="1" applyFont="1" applyFill="1" applyBorder="1">
      <alignment vertical="center"/>
    </xf>
    <xf numFmtId="166" fontId="18" fillId="3" borderId="8" xfId="0" applyNumberFormat="1" applyFont="1" applyFill="1" applyBorder="1">
      <alignment vertical="center"/>
    </xf>
    <xf numFmtId="14" fontId="10" fillId="5" borderId="7" xfId="25" applyNumberFormat="1" applyFont="1" applyFill="1" applyBorder="1" applyAlignment="1">
      <alignment horizontal="center" vertical="center" wrapText="1"/>
    </xf>
    <xf numFmtId="3" fontId="10" fillId="5" borderId="7" xfId="25" applyNumberFormat="1" applyFont="1" applyFill="1" applyBorder="1" applyAlignment="1">
      <alignment horizontal="center" vertical="center" wrapText="1"/>
    </xf>
    <xf numFmtId="170" fontId="10" fillId="5" borderId="7" xfId="25" applyNumberFormat="1" applyFont="1" applyFill="1" applyBorder="1" applyAlignment="1">
      <alignment horizontal="center" vertical="center" wrapText="1"/>
    </xf>
    <xf numFmtId="0" fontId="10" fillId="5" borderId="7" xfId="25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1089494</xdr:colOff>
      <xdr:row>1</xdr:row>
      <xdr:rowOff>88102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EF238-56FA-4596-A26B-4956F81A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0"/>
          <a:ext cx="233561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E8C5F-21AC-4DB6-9355-A5F419BF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E25A9-8E29-4CFE-9D65-B670236F0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89F63-7F51-425A-B573-6B30EBFD9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424225-F6CC-43EF-9BA7-FC70F6C3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92A29-05BC-4E52-8C61-E15746A6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DBCA-EAD3-4EB7-B37A-6C22DB9E7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73F90B-9B5C-4D0C-A44B-8C85AF74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12" totalsRowShown="0" headerRowDxfId="17">
  <autoFilter ref="A7:G1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4"/>
    <tableColumn id="2" xr3:uid="{00000000-0010-0000-0100-000002000000}" name="Numbers of shares acquired" dataDxfId="3"/>
    <tableColumn id="3" xr3:uid="{00000000-0010-0000-0100-000003000000}" name="Average price _x000a_(in EUR)" dataDxfId="2"/>
    <tableColumn id="4" xr3:uid="{00000000-0010-0000-0100-000004000000}" name="Percentage of share capital (1)" dataDxfId="1"/>
    <tableColumn id="5" xr3:uid="{00000000-0010-0000-0100-000005000000}" name="Purchased volume_x000a_(in EUR)" dataDxfId="0"/>
    <tableColumn id="7" xr3:uid="{00000000-0010-0000-0100-000007000000}" name="Details" dataDxfId="5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24"/>
  <sheetViews>
    <sheetView showGridLines="0" tabSelected="1" view="pageLayout" zoomScaleNormal="100" workbookViewId="0">
      <selection activeCell="F13" sqref="F13"/>
    </sheetView>
  </sheetViews>
  <sheetFormatPr defaultColWidth="10.5703125" defaultRowHeight="12.75"/>
  <cols>
    <col min="1" max="1" width="10" style="2" customWidth="1"/>
    <col min="2" max="2" width="1.5703125" style="2" customWidth="1"/>
    <col min="3" max="3" width="10" style="2" customWidth="1"/>
    <col min="4" max="4" width="16.42578125" style="2" customWidth="1"/>
    <col min="5" max="5" width="13.5703125" style="2" customWidth="1"/>
    <col min="6" max="6" width="14.7109375" style="2" customWidth="1"/>
    <col min="7" max="7" width="20.28515625" style="2" customWidth="1"/>
    <col min="8" max="8" width="0" hidden="1" customWidth="1"/>
  </cols>
  <sheetData>
    <row r="1" spans="1:8" ht="24.6" customHeight="1"/>
    <row r="2" spans="1:8" ht="20.25" customHeight="1">
      <c r="A2" s="1" t="s">
        <v>24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45925</v>
      </c>
      <c r="D5" s="4" t="s">
        <v>8</v>
      </c>
      <c r="E5" s="3">
        <f>MAX(Weekly[to])</f>
        <v>45954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35">
        <v>45925</v>
      </c>
      <c r="B8" s="35" t="s">
        <v>8</v>
      </c>
      <c r="C8" s="35">
        <v>45926</v>
      </c>
      <c r="D8" s="41">
        <v>912937</v>
      </c>
      <c r="E8" s="42">
        <v>32.860900000000001</v>
      </c>
      <c r="F8" s="43">
        <v>8.0000000000000004E-4</v>
      </c>
      <c r="G8" s="44">
        <v>29999959.82</v>
      </c>
    </row>
    <row r="9" spans="1:8" ht="15.75" customHeight="1">
      <c r="A9" s="40">
        <v>45929</v>
      </c>
      <c r="B9" s="35" t="s">
        <v>8</v>
      </c>
      <c r="C9" s="40">
        <v>45933</v>
      </c>
      <c r="D9" s="41">
        <v>2769551</v>
      </c>
      <c r="E9" s="42">
        <v>32.366399999999999</v>
      </c>
      <c r="F9" s="43">
        <v>2.5000000000000001E-3</v>
      </c>
      <c r="G9" s="44">
        <v>89640504.960000008</v>
      </c>
    </row>
    <row r="10" spans="1:8" ht="15.75" customHeight="1">
      <c r="A10" s="37">
        <v>45936</v>
      </c>
      <c r="B10" s="35" t="s">
        <v>8</v>
      </c>
      <c r="C10" s="37">
        <v>45940</v>
      </c>
      <c r="D10" s="41">
        <v>2840932</v>
      </c>
      <c r="E10" s="42">
        <v>31.6797</v>
      </c>
      <c r="F10" s="43">
        <v>2.5000000000000001E-3</v>
      </c>
      <c r="G10" s="44">
        <v>89999923.890000001</v>
      </c>
    </row>
    <row r="11" spans="1:8" ht="15.75" customHeight="1">
      <c r="A11" s="37">
        <v>45943</v>
      </c>
      <c r="B11" s="37" t="s">
        <v>8</v>
      </c>
      <c r="C11" s="37">
        <v>45947</v>
      </c>
      <c r="D11" s="41">
        <v>3018969</v>
      </c>
      <c r="E11" s="42">
        <v>30.805199999999999</v>
      </c>
      <c r="F11" s="43">
        <v>2.7000000000000001E-3</v>
      </c>
      <c r="G11" s="44">
        <v>92999947.640000001</v>
      </c>
    </row>
    <row r="12" spans="1:8" ht="15.75" customHeight="1">
      <c r="A12" s="39">
        <v>45950</v>
      </c>
      <c r="B12" s="39" t="s">
        <v>8</v>
      </c>
      <c r="C12" s="39">
        <v>45954</v>
      </c>
      <c r="D12" s="41">
        <v>3297778</v>
      </c>
      <c r="E12" s="42">
        <v>30.020199999999999</v>
      </c>
      <c r="F12" s="43">
        <v>2.8999999999999998E-3</v>
      </c>
      <c r="G12" s="44">
        <v>98999880.409999996</v>
      </c>
    </row>
    <row r="13" spans="1:8" ht="17.100000000000001" customHeight="1" thickBot="1">
      <c r="A13" s="11" t="s">
        <v>6</v>
      </c>
      <c r="B13" s="11"/>
      <c r="C13" s="11"/>
      <c r="D13" s="12">
        <f>SUBTOTAL(109,Weekly[Numbers of shares acquired])</f>
        <v>12840167</v>
      </c>
      <c r="E13" s="13">
        <f>SUBTOTAL(109,Weekly[Purchased volume
(in EUR)])/SUBTOTAL(109,Weekly[Numbers of shares acquired])</f>
        <v>31.279983875599129</v>
      </c>
      <c r="F13" s="14">
        <f>SUBTOTAL(109,Weekly[Numbers of shares acquired])/shares</f>
        <v>1.1388213154901157E-2</v>
      </c>
      <c r="G13" s="15">
        <f>SUBTOTAL(9,Weekly[Purchased volume
(in EUR)])</f>
        <v>401640216.72000003</v>
      </c>
    </row>
    <row r="14" spans="1:8" ht="13.5" customHeight="1" thickTop="1"/>
    <row r="15" spans="1:8" ht="12.75" customHeight="1"/>
    <row r="16" spans="1:8" ht="30" customHeight="1">
      <c r="A16" s="68" t="s">
        <v>25</v>
      </c>
      <c r="B16" s="68"/>
      <c r="C16" s="68"/>
      <c r="D16" s="68"/>
      <c r="E16" s="68"/>
      <c r="F16" s="68"/>
      <c r="G16" s="68"/>
    </row>
    <row r="17" spans="1:7" ht="12.75" customHeight="1">
      <c r="A17" s="20"/>
    </row>
    <row r="18" spans="1:7" ht="12.75" customHeight="1"/>
    <row r="19" spans="1:7" ht="12.75" customHeight="1">
      <c r="D19" s="5"/>
    </row>
    <row r="20" spans="1:7" ht="12.75" customHeight="1"/>
    <row r="21" spans="1:7" ht="12.75" customHeight="1"/>
    <row r="22" spans="1:7" ht="12.75" customHeight="1">
      <c r="A22" s="20"/>
      <c r="B22" s="20"/>
      <c r="C22" s="20"/>
      <c r="D22" s="20"/>
      <c r="E22" s="20"/>
      <c r="F22" s="20"/>
      <c r="G22" s="20"/>
    </row>
    <row r="23" spans="1:7" ht="12.75" customHeight="1">
      <c r="A23" s="20"/>
      <c r="B23" s="20"/>
      <c r="C23" s="20"/>
      <c r="D23" s="20"/>
      <c r="E23" s="20"/>
      <c r="F23" s="20"/>
      <c r="G23" s="20"/>
    </row>
    <row r="24" spans="1:7" ht="12.75" customHeight="1">
      <c r="A24" s="20"/>
      <c r="B24" s="20"/>
      <c r="C24" s="20"/>
      <c r="D24" s="20"/>
      <c r="E24" s="20"/>
      <c r="F24" s="20"/>
      <c r="G24" s="20"/>
    </row>
  </sheetData>
  <mergeCells count="1">
    <mergeCell ref="A16:G16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view="pageLayout" zoomScaleNormal="100" workbookViewId="0">
      <selection activeCell="F12" sqref="F12"/>
    </sheetView>
  </sheetViews>
  <sheetFormatPr defaultColWidth="10.5703125" defaultRowHeight="12.75"/>
  <cols>
    <col min="1" max="1" width="11.28515625" style="2" customWidth="1"/>
    <col min="2" max="2" width="15.42578125" style="2" customWidth="1"/>
    <col min="3" max="3" width="13.7109375" style="2" customWidth="1"/>
    <col min="4" max="4" width="16.28515625" style="2" customWidth="1"/>
    <col min="5" max="5" width="17.7109375" style="2" customWidth="1"/>
    <col min="6" max="6" width="9.85546875" style="2" customWidth="1"/>
    <col min="7" max="7" width="7.7109375" customWidth="1"/>
  </cols>
  <sheetData>
    <row r="1" spans="1:7" ht="24.75" customHeight="1"/>
    <row r="2" spans="1:7" ht="20.25" customHeight="1">
      <c r="A2" s="1" t="s">
        <v>24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45950</v>
      </c>
      <c r="C5" s="4" t="s">
        <v>8</v>
      </c>
      <c r="D5" s="3">
        <f>MAX(Daily[Date])</f>
        <v>45954</v>
      </c>
    </row>
    <row r="6" spans="1:7">
      <c r="A6" s="3"/>
      <c r="C6" s="3"/>
    </row>
    <row r="7" spans="1:7" ht="33" customHeight="1">
      <c r="A7" s="33" t="s">
        <v>2</v>
      </c>
      <c r="B7" s="33" t="s">
        <v>3</v>
      </c>
      <c r="C7" s="33" t="s">
        <v>4</v>
      </c>
      <c r="D7" s="7" t="s">
        <v>22</v>
      </c>
      <c r="E7" s="33" t="s">
        <v>5</v>
      </c>
      <c r="F7" s="34" t="s">
        <v>11</v>
      </c>
    </row>
    <row r="8" spans="1:7" ht="15.6" customHeight="1">
      <c r="A8" s="45">
        <v>45950</v>
      </c>
      <c r="B8" s="41">
        <v>594673</v>
      </c>
      <c r="C8" s="42">
        <v>30.268699999999999</v>
      </c>
      <c r="D8" s="43">
        <v>5.0000000000000001E-4</v>
      </c>
      <c r="E8" s="44">
        <v>17999978.640000001</v>
      </c>
      <c r="F8" s="36" t="s">
        <v>23</v>
      </c>
    </row>
    <row r="9" spans="1:7" ht="15.6" customHeight="1">
      <c r="A9" s="46">
        <v>45951</v>
      </c>
      <c r="B9" s="47">
        <v>695398</v>
      </c>
      <c r="C9" s="48">
        <v>30.198499999999999</v>
      </c>
      <c r="D9" s="49">
        <v>5.9999999999999995E-4</v>
      </c>
      <c r="E9" s="50">
        <v>20999976.5</v>
      </c>
      <c r="F9" s="38" t="s">
        <v>23</v>
      </c>
    </row>
    <row r="10" spans="1:7" ht="15.6" customHeight="1">
      <c r="A10" s="46">
        <v>45952</v>
      </c>
      <c r="B10" s="47">
        <v>703571</v>
      </c>
      <c r="C10" s="48">
        <v>29.8477</v>
      </c>
      <c r="D10" s="49">
        <v>5.9999999999999995E-4</v>
      </c>
      <c r="E10" s="50">
        <v>20999976.140000001</v>
      </c>
      <c r="F10" s="38" t="s">
        <v>23</v>
      </c>
    </row>
    <row r="11" spans="1:7" ht="15.6" customHeight="1">
      <c r="A11" s="46">
        <v>45953</v>
      </c>
      <c r="B11" s="47">
        <v>705225</v>
      </c>
      <c r="C11" s="48">
        <v>29.777699999999999</v>
      </c>
      <c r="D11" s="49">
        <v>5.9999999999999995E-4</v>
      </c>
      <c r="E11" s="50">
        <v>20999978.48</v>
      </c>
      <c r="F11" s="38" t="s">
        <v>23</v>
      </c>
    </row>
    <row r="12" spans="1:7" ht="15.6" customHeight="1">
      <c r="A12" s="59">
        <v>45954</v>
      </c>
      <c r="B12" s="60">
        <v>598911</v>
      </c>
      <c r="C12" s="61">
        <v>30.054500000000001</v>
      </c>
      <c r="D12" s="62">
        <v>5.0000000000000001E-4</v>
      </c>
      <c r="E12" s="63">
        <v>17999970.649999999</v>
      </c>
      <c r="F12" s="38" t="s">
        <v>23</v>
      </c>
    </row>
    <row r="13" spans="1:7" ht="17.100000000000001" customHeight="1" thickBot="1">
      <c r="A13" s="11" t="s">
        <v>6</v>
      </c>
      <c r="B13" s="16">
        <f>SUBTOTAL(109,Daily[Numbers of shares acquired])</f>
        <v>3297778</v>
      </c>
      <c r="C13" s="17">
        <f>ROUND(E13/B13,4)</f>
        <v>30.020199999999999</v>
      </c>
      <c r="D13" s="19">
        <f>SUBTOTAL(109,Daily[Numbers of shares acquired])/shares</f>
        <v>2.924868407205578E-3</v>
      </c>
      <c r="E13" s="16">
        <f>SUBTOTAL(109,Daily[Purchased volume
(in EUR)])</f>
        <v>98999880.409999996</v>
      </c>
      <c r="F13" s="18"/>
    </row>
    <row r="14" spans="1:7" ht="13.5" customHeight="1" thickTop="1"/>
    <row r="15" spans="1:7" ht="11.1" customHeight="1">
      <c r="A15" s="69"/>
      <c r="B15" s="69"/>
      <c r="C15" s="69"/>
      <c r="D15" s="69"/>
      <c r="E15" s="69"/>
      <c r="F15" s="69"/>
    </row>
    <row r="16" spans="1:7" ht="33" customHeight="1">
      <c r="A16" s="70" t="s">
        <v>25</v>
      </c>
      <c r="B16" s="70"/>
      <c r="C16" s="70"/>
      <c r="D16" s="70"/>
      <c r="E16" s="70"/>
      <c r="F16" s="70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20 Oct 2025'!A1" tooltip="details" display="details" xr:uid="{0EF37549-3CF1-41AB-8ACC-CF712A4A5348}"/>
    <hyperlink ref="F9" location="'Details 21 Oct 2025'!A1" display="details" xr:uid="{9E45964F-006C-48F6-9039-C10C87C67F3E}"/>
    <hyperlink ref="F10" location="'Details 22 Oct 2025'!A1" display="details" xr:uid="{37D8A7C6-ABFE-4A95-8DDF-DF96A6CE4D74}"/>
    <hyperlink ref="F11" location="'Details 23 Oct 2025'!A1" display="details" xr:uid="{916F00C5-34DD-442E-9148-9494B667768B}"/>
    <hyperlink ref="F12" location="'Details 24 Oct 2025'!A1" display="details" xr:uid="{29D361D6-0571-4767-9DAC-4400430DE02F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45950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1">
        <v>45950</v>
      </c>
      <c r="B5" s="52">
        <v>409226</v>
      </c>
      <c r="C5" s="53">
        <v>30.284752000000001</v>
      </c>
      <c r="D5" s="54" t="s">
        <v>19</v>
      </c>
      <c r="E5" s="54" t="s">
        <v>20</v>
      </c>
      <c r="F5" s="28"/>
    </row>
    <row r="6" spans="1:6" ht="20.100000000000001" customHeight="1">
      <c r="A6" s="55">
        <v>45950</v>
      </c>
      <c r="B6" s="56">
        <v>145511</v>
      </c>
      <c r="C6" s="57">
        <v>30.236729</v>
      </c>
      <c r="D6" s="58" t="s">
        <v>19</v>
      </c>
      <c r="E6" s="58" t="s">
        <v>21</v>
      </c>
      <c r="F6" s="28"/>
    </row>
    <row r="7" spans="1:6" ht="20.100000000000001" customHeight="1">
      <c r="A7" s="55">
        <v>45950</v>
      </c>
      <c r="B7" s="56">
        <v>19936</v>
      </c>
      <c r="C7" s="57">
        <v>30.215264000000001</v>
      </c>
      <c r="D7" s="58" t="s">
        <v>19</v>
      </c>
      <c r="E7" s="58" t="s">
        <v>27</v>
      </c>
      <c r="F7" s="28"/>
    </row>
    <row r="8" spans="1:6" ht="20.100000000000001" customHeight="1">
      <c r="A8" s="64">
        <v>45950</v>
      </c>
      <c r="B8" s="65">
        <v>20000</v>
      </c>
      <c r="C8" s="66">
        <v>30.225878000000002</v>
      </c>
      <c r="D8" s="58" t="s">
        <v>19</v>
      </c>
      <c r="E8" s="58" t="s">
        <v>28</v>
      </c>
      <c r="F8" s="28"/>
    </row>
    <row r="9" spans="1:6" ht="21.6" customHeight="1" thickBot="1">
      <c r="A9" s="31"/>
      <c r="B9" s="31">
        <f>SUM(B5:B8)</f>
        <v>594673</v>
      </c>
      <c r="C9" s="32">
        <f>SUMPRODUCT(B5:B8,C5:C8)/B9</f>
        <v>30.268691631493279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 codeName="Sheet2"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45951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1">
        <v>45951</v>
      </c>
      <c r="B5" s="52">
        <v>430509</v>
      </c>
      <c r="C5" s="53">
        <v>30.214103999999999</v>
      </c>
      <c r="D5" s="54" t="s">
        <v>19</v>
      </c>
      <c r="E5" s="54" t="s">
        <v>20</v>
      </c>
      <c r="F5" s="28"/>
    </row>
    <row r="6" spans="1:6" ht="20.100000000000001" customHeight="1">
      <c r="A6" s="55">
        <v>45951</v>
      </c>
      <c r="B6" s="56">
        <v>215000</v>
      </c>
      <c r="C6" s="57">
        <v>30.163540999999999</v>
      </c>
      <c r="D6" s="58" t="s">
        <v>19</v>
      </c>
      <c r="E6" s="58" t="s">
        <v>21</v>
      </c>
      <c r="F6" s="28"/>
    </row>
    <row r="7" spans="1:6" ht="20.100000000000001" customHeight="1">
      <c r="A7" s="55">
        <v>45951</v>
      </c>
      <c r="B7" s="56">
        <v>25000</v>
      </c>
      <c r="C7" s="57">
        <v>30.224551000000002</v>
      </c>
      <c r="D7" s="58" t="s">
        <v>19</v>
      </c>
      <c r="E7" s="58" t="s">
        <v>27</v>
      </c>
      <c r="F7" s="28"/>
    </row>
    <row r="8" spans="1:6" ht="20.100000000000001" customHeight="1">
      <c r="A8" s="64">
        <v>45951</v>
      </c>
      <c r="B8" s="65">
        <v>24889</v>
      </c>
      <c r="C8" s="66">
        <v>30.204962999999999</v>
      </c>
      <c r="D8" s="67" t="s">
        <v>19</v>
      </c>
      <c r="E8" s="67" t="s">
        <v>28</v>
      </c>
      <c r="F8" s="28"/>
    </row>
    <row r="9" spans="1:6" ht="21.6" customHeight="1" thickBot="1">
      <c r="A9" s="31"/>
      <c r="B9" s="31">
        <f>SUM(B5:B8)</f>
        <v>695398</v>
      </c>
      <c r="C9" s="32">
        <f>SUMPRODUCT(B5:B8,C5:C8)/B9</f>
        <v>30.198519571587774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7D88-A408-4DF9-9A22-BEBACE6CFFA4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45952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1">
        <v>45952</v>
      </c>
      <c r="B5" s="52">
        <v>456176</v>
      </c>
      <c r="C5" s="53">
        <v>29.861865999999999</v>
      </c>
      <c r="D5" s="54" t="s">
        <v>19</v>
      </c>
      <c r="E5" s="54" t="s">
        <v>20</v>
      </c>
      <c r="F5" s="28"/>
    </row>
    <row r="6" spans="1:6" ht="20.100000000000001" customHeight="1">
      <c r="A6" s="55">
        <v>45952</v>
      </c>
      <c r="B6" s="56">
        <v>207395</v>
      </c>
      <c r="C6" s="57">
        <v>29.819047000000001</v>
      </c>
      <c r="D6" s="58" t="s">
        <v>19</v>
      </c>
      <c r="E6" s="58" t="s">
        <v>21</v>
      </c>
      <c r="F6" s="28"/>
    </row>
    <row r="7" spans="1:6" ht="20.100000000000001" customHeight="1">
      <c r="A7" s="55">
        <v>45952</v>
      </c>
      <c r="B7" s="56">
        <v>20000</v>
      </c>
      <c r="C7" s="57">
        <v>29.835611</v>
      </c>
      <c r="D7" s="58" t="s">
        <v>19</v>
      </c>
      <c r="E7" s="58" t="s">
        <v>27</v>
      </c>
      <c r="F7" s="28"/>
    </row>
    <row r="8" spans="1:6" ht="20.100000000000001" customHeight="1">
      <c r="A8" s="64">
        <v>45952</v>
      </c>
      <c r="B8" s="65">
        <v>20000</v>
      </c>
      <c r="C8" s="66">
        <v>29.83445</v>
      </c>
      <c r="D8" s="67" t="s">
        <v>19</v>
      </c>
      <c r="E8" s="67" t="s">
        <v>28</v>
      </c>
      <c r="F8" s="28"/>
    </row>
    <row r="9" spans="1:6" ht="21.6" customHeight="1" thickBot="1">
      <c r="A9" s="31"/>
      <c r="B9" s="31">
        <f>SUM(B5:B8)</f>
        <v>703571</v>
      </c>
      <c r="C9" s="32">
        <f>SUMPRODUCT(B5:B8,C5:C8)/B9</f>
        <v>29.847718363862349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B7C1-F9C6-44D7-9564-6F314CA77140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45953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1">
        <v>45953</v>
      </c>
      <c r="B5" s="52">
        <v>485010</v>
      </c>
      <c r="C5" s="53">
        <v>29.778782</v>
      </c>
      <c r="D5" s="54" t="s">
        <v>19</v>
      </c>
      <c r="E5" s="54" t="s">
        <v>20</v>
      </c>
      <c r="F5" s="28"/>
    </row>
    <row r="6" spans="1:6" ht="20.100000000000001" customHeight="1">
      <c r="A6" s="55">
        <v>45953</v>
      </c>
      <c r="B6" s="56">
        <v>177528</v>
      </c>
      <c r="C6" s="57">
        <v>29.772939000000001</v>
      </c>
      <c r="D6" s="58" t="s">
        <v>19</v>
      </c>
      <c r="E6" s="58" t="s">
        <v>21</v>
      </c>
      <c r="F6" s="28"/>
    </row>
    <row r="7" spans="1:6" ht="20.100000000000001" customHeight="1">
      <c r="A7" s="55">
        <v>45953</v>
      </c>
      <c r="B7" s="56">
        <v>21284</v>
      </c>
      <c r="C7" s="57">
        <v>29.781210999999999</v>
      </c>
      <c r="D7" s="58" t="s">
        <v>19</v>
      </c>
      <c r="E7" s="58" t="s">
        <v>27</v>
      </c>
      <c r="F7" s="28"/>
    </row>
    <row r="8" spans="1:6" ht="20.100000000000001" customHeight="1">
      <c r="A8" s="64">
        <v>45953</v>
      </c>
      <c r="B8" s="65">
        <v>21403</v>
      </c>
      <c r="C8" s="66">
        <v>29.789694000000001</v>
      </c>
      <c r="D8" s="67" t="s">
        <v>19</v>
      </c>
      <c r="E8" s="67" t="s">
        <v>28</v>
      </c>
      <c r="F8" s="28"/>
    </row>
    <row r="9" spans="1:6" ht="21.6" customHeight="1" thickBot="1">
      <c r="A9" s="31"/>
      <c r="B9" s="31">
        <f>SUM(B5:B8)</f>
        <v>705225</v>
      </c>
      <c r="C9" s="32">
        <f>SUMPRODUCT(B5:B8,C5:C8)/B9</f>
        <v>29.777715605966886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5DB0-5F2B-4159-9D4F-00CA320CC461}">
  <sheetPr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45954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1">
        <v>45954</v>
      </c>
      <c r="B5" s="52">
        <v>426912</v>
      </c>
      <c r="C5" s="53">
        <v>30.073952999999999</v>
      </c>
      <c r="D5" s="54" t="s">
        <v>19</v>
      </c>
      <c r="E5" s="54" t="s">
        <v>20</v>
      </c>
      <c r="F5" s="28"/>
    </row>
    <row r="6" spans="1:6" ht="20.100000000000001" customHeight="1">
      <c r="A6" s="55">
        <v>45954</v>
      </c>
      <c r="B6" s="56">
        <v>141999</v>
      </c>
      <c r="C6" s="57">
        <v>29.996435000000002</v>
      </c>
      <c r="D6" s="58" t="s">
        <v>19</v>
      </c>
      <c r="E6" s="58" t="s">
        <v>21</v>
      </c>
      <c r="F6" s="28"/>
    </row>
    <row r="7" spans="1:6" ht="20.100000000000001" customHeight="1">
      <c r="A7" s="55">
        <v>45954</v>
      </c>
      <c r="B7" s="56">
        <v>15000</v>
      </c>
      <c r="C7" s="57">
        <v>30.047837999999999</v>
      </c>
      <c r="D7" s="58" t="s">
        <v>19</v>
      </c>
      <c r="E7" s="58" t="s">
        <v>27</v>
      </c>
      <c r="F7" s="28"/>
    </row>
    <row r="8" spans="1:6" ht="20.100000000000001" customHeight="1">
      <c r="A8" s="64">
        <v>45954</v>
      </c>
      <c r="B8" s="65">
        <v>15000</v>
      </c>
      <c r="C8" s="66">
        <v>30.056412999999999</v>
      </c>
      <c r="D8" s="67" t="s">
        <v>19</v>
      </c>
      <c r="E8" s="67" t="s">
        <v>28</v>
      </c>
      <c r="F8" s="28"/>
    </row>
    <row r="9" spans="1:6" ht="21.6" customHeight="1" thickBot="1">
      <c r="A9" s="31"/>
      <c r="B9" s="31">
        <f>SUM(B5:B8)</f>
        <v>598911</v>
      </c>
      <c r="C9" s="32">
        <f>SUMPRODUCT(B5:B8,C5:C8)/B9</f>
        <v>30.054480484915118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Weekly totals</vt:lpstr>
      <vt:lpstr>Daily totals</vt:lpstr>
      <vt:lpstr>Details 20 Oct 2025</vt:lpstr>
      <vt:lpstr>Details 21 Oct 2025</vt:lpstr>
      <vt:lpstr>Details 22 Oct 2025</vt:lpstr>
      <vt:lpstr>Details 23 Oct 2025</vt:lpstr>
      <vt:lpstr>Details 24 Oct 2025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MAZEIN Jeremy GlbaIbdEcmCbk</cp:lastModifiedBy>
  <cp:lastPrinted>2024-10-25T14:31:09Z</cp:lastPrinted>
  <dcterms:created xsi:type="dcterms:W3CDTF">2022-03-16T09:35:15Z</dcterms:created>
  <dcterms:modified xsi:type="dcterms:W3CDTF">2025-10-27T07:48:32Z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