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eur.msd.world.socgen\GroupDir\EUR\FR\GLFI-CMK-CBK\Corporate Broking\CLIENTS\Commerzbank\Weekly\"/>
    </mc:Choice>
  </mc:AlternateContent>
  <xr:revisionPtr revIDLastSave="0" documentId="13_ncr:1_{C0E5F4A3-70BA-4C5F-9174-936797E6782A}" xr6:coauthVersionLast="47" xr6:coauthVersionMax="47" xr10:uidLastSave="{00000000-0000-0000-0000-000000000000}"/>
  <bookViews>
    <workbookView xWindow="38280" yWindow="-120" windowWidth="38640" windowHeight="21240" tabRatio="796" xr2:uid="{00000000-000D-0000-FFFF-FFFF00000000}"/>
  </bookViews>
  <sheets>
    <sheet name="Weekly totals" sheetId="2" r:id="rId1"/>
    <sheet name="Daily totals" sheetId="3" r:id="rId2"/>
    <sheet name="Details 29 Sep 2025" sheetId="4" r:id="rId3"/>
    <sheet name="Details 30 Sep 2025" sheetId="5" r:id="rId4"/>
    <sheet name="Details 01 Oct 2025" sheetId="7" r:id="rId5"/>
    <sheet name="Details 02 Oct 2025" sheetId="8" r:id="rId6"/>
    <sheet name="Details 03 Oct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C13" i="3"/>
  <c r="B13" i="3"/>
  <c r="B9" i="9"/>
  <c r="C9" i="9" s="1"/>
  <c r="B1" i="9"/>
  <c r="C9" i="8"/>
  <c r="B9" i="8"/>
  <c r="B1" i="8"/>
  <c r="C9" i="7"/>
  <c r="B9" i="7"/>
  <c r="B1" i="7"/>
  <c r="E5" i="2" l="1"/>
  <c r="B9" i="5"/>
  <c r="C9" i="5" s="1"/>
  <c r="C9" i="4"/>
  <c r="G10" i="2"/>
  <c r="G11" i="2"/>
  <c r="G12" i="2"/>
  <c r="B9" i="4"/>
  <c r="C5" i="2"/>
  <c r="B1" i="4" l="1"/>
  <c r="B1" i="5" l="1"/>
  <c r="E13" i="3"/>
  <c r="D13" i="3"/>
  <c r="F13" i="2"/>
  <c r="E13" i="2"/>
  <c r="D13" i="2"/>
  <c r="B5" i="3" l="1"/>
  <c r="D5" i="3" l="1"/>
</calcChain>
</file>

<file path=xl/sharedStrings.xml><?xml version="1.0" encoding="utf-8"?>
<sst xmlns="http://schemas.openxmlformats.org/spreadsheetml/2006/main" count="106" uniqueCount="29">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</sst>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20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6" fillId="5" borderId="0" xfId="25" applyNumberFormat="1" applyFont="1" applyFill="1" applyAlignment="1">
      <alignment horizontal="left" wrapText="1"/>
    </xf>
    <xf numFmtId="0" fontId="9" fillId="0" borderId="0" xfId="25" applyFont="1"/>
    <xf numFmtId="0" fontId="17" fillId="5" borderId="0" xfId="25" applyFont="1" applyFill="1" applyAlignment="1">
      <alignment horizontal="left" wrapText="1"/>
    </xf>
    <xf numFmtId="3" fontId="17" fillId="5" borderId="0" xfId="25" applyNumberFormat="1" applyFont="1" applyFill="1" applyAlignment="1">
      <alignment horizontal="center" wrapText="1"/>
    </xf>
    <xf numFmtId="167" fontId="17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8" fillId="5" borderId="6" xfId="25" applyNumberFormat="1" applyFont="1" applyFill="1" applyBorder="1" applyAlignment="1">
      <alignment horizontal="center" wrapText="1"/>
    </xf>
    <xf numFmtId="170" fontId="18" fillId="5" borderId="6" xfId="25" applyNumberFormat="1" applyFont="1" applyFill="1" applyBorder="1" applyAlignment="1">
      <alignment horizontal="center" wrapText="1"/>
    </xf>
    <xf numFmtId="14" fontId="14" fillId="5" borderId="5" xfId="25" applyNumberFormat="1" applyFont="1" applyFill="1" applyBorder="1" applyAlignment="1">
      <alignment horizontal="center" vertical="center" wrapText="1"/>
    </xf>
    <xf numFmtId="3" fontId="14" fillId="5" borderId="5" xfId="25" applyNumberFormat="1" applyFont="1" applyFill="1" applyBorder="1" applyAlignment="1">
      <alignment horizontal="center" vertical="center" wrapText="1"/>
    </xf>
    <xf numFmtId="170" fontId="14" fillId="5" borderId="5" xfId="25" applyNumberFormat="1" applyFont="1" applyFill="1" applyBorder="1" applyAlignment="1">
      <alignment horizontal="center" vertical="center" wrapText="1"/>
    </xf>
    <xf numFmtId="0" fontId="14" fillId="5" borderId="5" xfId="25" applyFont="1" applyFill="1" applyBorder="1" applyAlignment="1">
      <alignment horizontal="center" vertical="center" wrapText="1"/>
    </xf>
    <xf numFmtId="14" fontId="14" fillId="5" borderId="7" xfId="25" applyNumberFormat="1" applyFont="1" applyFill="1" applyBorder="1" applyAlignment="1">
      <alignment horizontal="center" vertical="center" wrapText="1"/>
    </xf>
    <xf numFmtId="3" fontId="14" fillId="5" borderId="7" xfId="25" applyNumberFormat="1" applyFont="1" applyFill="1" applyBorder="1" applyAlignment="1">
      <alignment horizontal="center" vertical="center" wrapText="1"/>
    </xf>
    <xf numFmtId="170" fontId="14" fillId="5" borderId="7" xfId="25" applyNumberFormat="1" applyFont="1" applyFill="1" applyBorder="1" applyAlignment="1">
      <alignment horizontal="center" vertical="center" wrapText="1"/>
    </xf>
    <xf numFmtId="0" fontId="14" fillId="5" borderId="7" xfId="25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5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10" fontId="9" fillId="3" borderId="5" xfId="0" applyNumberFormat="1" applyFont="1" applyFill="1" applyBorder="1">
      <alignment vertical="center"/>
    </xf>
    <xf numFmtId="0" fontId="15" fillId="0" borderId="5" xfId="26" applyBorder="1">
      <alignment vertical="center"/>
    </xf>
    <xf numFmtId="165" fontId="9" fillId="3" borderId="8" xfId="0" applyNumberFormat="1" applyFont="1" applyFill="1" applyBorder="1" applyAlignment="1">
      <alignment horizontal="left" vertical="center"/>
    </xf>
    <xf numFmtId="166" fontId="9" fillId="3" borderId="8" xfId="0" applyNumberFormat="1" applyFont="1" applyFill="1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9" fillId="3" borderId="5" xfId="0" applyNumberFormat="1" applyFont="1" applyFill="1" applyBorder="1" applyAlignment="1">
      <alignment horizontal="right" vertical="center"/>
    </xf>
    <xf numFmtId="167" fontId="9" fillId="3" borderId="5" xfId="0" applyNumberFormat="1" applyFont="1" applyFill="1" applyBorder="1">
      <alignment vertical="center"/>
    </xf>
    <xf numFmtId="166" fontId="9" fillId="3" borderId="5" xfId="0" applyNumberFormat="1" applyFont="1" applyFill="1" applyBorder="1">
      <alignment vertical="center"/>
    </xf>
    <xf numFmtId="166" fontId="9" fillId="3" borderId="8" xfId="0" applyNumberFormat="1" applyFont="1" applyFill="1" applyBorder="1" applyAlignment="1">
      <alignment horizontal="right" vertical="center"/>
    </xf>
    <xf numFmtId="167" fontId="9" fillId="3" borderId="8" xfId="0" applyNumberFormat="1" applyFont="1" applyFill="1" applyBorder="1">
      <alignment vertical="center"/>
    </xf>
    <xf numFmtId="10" fontId="9" fillId="3" borderId="8" xfId="0" applyNumberFormat="1" applyFont="1" applyFill="1" applyBorder="1">
      <alignment vertical="center"/>
    </xf>
    <xf numFmtId="166" fontId="19" fillId="3" borderId="4" xfId="1" applyNumberFormat="1" applyFont="1" applyFill="1" applyBorder="1" applyAlignment="1">
      <alignment horizontal="right" vertical="center"/>
    </xf>
    <xf numFmtId="167" fontId="19" fillId="3" borderId="4" xfId="0" applyNumberFormat="1" applyFont="1" applyFill="1" applyBorder="1">
      <alignment vertical="center"/>
    </xf>
    <xf numFmtId="10" fontId="19" fillId="3" borderId="4" xfId="0" applyNumberFormat="1" applyFont="1" applyFill="1" applyBorder="1">
      <alignment vertical="center"/>
    </xf>
    <xf numFmtId="166" fontId="19" fillId="3" borderId="4" xfId="1" applyNumberFormat="1" applyFont="1" applyFill="1" applyBorder="1" applyAlignment="1">
      <alignment vertical="center"/>
    </xf>
    <xf numFmtId="165" fontId="19" fillId="3" borderId="4" xfId="0" applyNumberFormat="1" applyFont="1" applyFill="1" applyBorder="1" applyAlignment="1">
      <alignment horizontal="left" vertical="center"/>
    </xf>
    <xf numFmtId="165" fontId="19" fillId="3" borderId="5" xfId="0" applyNumberFormat="1" applyFont="1" applyFill="1" applyBorder="1" applyAlignment="1">
      <alignment horizontal="left" vertical="center"/>
    </xf>
    <xf numFmtId="166" fontId="19" fillId="3" borderId="5" xfId="0" applyNumberFormat="1" applyFont="1" applyFill="1" applyBorder="1" applyAlignment="1">
      <alignment horizontal="right" vertical="center"/>
    </xf>
    <xf numFmtId="167" fontId="19" fillId="3" borderId="5" xfId="0" applyNumberFormat="1" applyFont="1" applyFill="1" applyBorder="1">
      <alignment vertical="center"/>
    </xf>
    <xf numFmtId="10" fontId="19" fillId="3" borderId="5" xfId="0" applyNumberFormat="1" applyFont="1" applyFill="1" applyBorder="1">
      <alignment vertical="center"/>
    </xf>
    <xf numFmtId="166" fontId="19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9" fillId="3" borderId="8" xfId="0" applyNumberFormat="1" applyFont="1" applyFill="1" applyBorder="1" applyAlignment="1">
      <alignment horizontal="left" vertical="center"/>
    </xf>
    <xf numFmtId="166" fontId="19" fillId="3" borderId="8" xfId="0" applyNumberFormat="1" applyFont="1" applyFill="1" applyBorder="1" applyAlignment="1">
      <alignment horizontal="right" vertical="center"/>
    </xf>
    <xf numFmtId="167" fontId="19" fillId="3" borderId="8" xfId="0" applyNumberFormat="1" applyFont="1" applyFill="1" applyBorder="1">
      <alignment vertical="center"/>
    </xf>
    <xf numFmtId="10" fontId="19" fillId="3" borderId="8" xfId="0" applyNumberFormat="1" applyFont="1" applyFill="1" applyBorder="1">
      <alignment vertical="center"/>
    </xf>
    <xf numFmtId="166" fontId="19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/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4"/>
  <sheetViews>
    <sheetView showGridLines="0" tabSelected="1" view="pageLayout" zoomScaleNormal="100" workbookViewId="0">
      <selection activeCell="A2" sqref="A2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45933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43">
        <v>45925</v>
      </c>
      <c r="B8" s="43" t="s">
        <v>8</v>
      </c>
      <c r="C8" s="43">
        <v>45926</v>
      </c>
      <c r="D8" s="57">
        <v>912937</v>
      </c>
      <c r="E8" s="58">
        <v>32.860900000000001</v>
      </c>
      <c r="F8" s="59">
        <v>8.0000000000000004E-4</v>
      </c>
      <c r="G8" s="60">
        <v>29999959.82</v>
      </c>
    </row>
    <row r="9" spans="1:8" ht="15.75" customHeight="1">
      <c r="A9" s="50">
        <v>45929</v>
      </c>
      <c r="B9" s="50"/>
      <c r="C9" s="50">
        <v>45933</v>
      </c>
      <c r="D9" s="57">
        <v>2769551</v>
      </c>
      <c r="E9" s="58">
        <v>32.366399999999999</v>
      </c>
      <c r="F9" s="59">
        <v>2.5000000000000001E-3</v>
      </c>
      <c r="G9" s="60">
        <v>89640504.960000008</v>
      </c>
    </row>
    <row r="10" spans="1:8" ht="15.75" customHeight="1">
      <c r="A10" s="45"/>
      <c r="B10" s="50"/>
      <c r="C10" s="45"/>
      <c r="D10" s="51"/>
      <c r="E10" s="52"/>
      <c r="F10" s="46"/>
      <c r="G10" s="53">
        <f>+Weekly[[#This Row],[Numbers of shares acquired]]*Weekly[[#This Row],[Average price 
(in EUR)]]</f>
        <v>0</v>
      </c>
    </row>
    <row r="11" spans="1:8" ht="15.75" customHeight="1">
      <c r="A11" s="45"/>
      <c r="B11" s="45"/>
      <c r="C11" s="45"/>
      <c r="D11" s="51"/>
      <c r="E11" s="52"/>
      <c r="F11" s="46"/>
      <c r="G11" s="53">
        <f>+Weekly[[#This Row],[Numbers of shares acquired]]*Weekly[[#This Row],[Average price 
(in EUR)]]</f>
        <v>0</v>
      </c>
    </row>
    <row r="12" spans="1:8" ht="15.75" customHeight="1">
      <c r="A12" s="48"/>
      <c r="B12" s="48"/>
      <c r="C12" s="48"/>
      <c r="D12" s="54"/>
      <c r="E12" s="55"/>
      <c r="F12" s="56"/>
      <c r="G12" s="49">
        <f>+Weekly[[#This Row],[Numbers of shares acquired]]*Weekly[[#This Row],[Average price 
(in EUR)]]</f>
        <v>0</v>
      </c>
    </row>
    <row r="13" spans="1:8" ht="17.100000000000001" customHeight="1" thickBot="1">
      <c r="A13" s="11" t="s">
        <v>6</v>
      </c>
      <c r="B13" s="11"/>
      <c r="C13" s="11"/>
      <c r="D13" s="12">
        <f>SUBTOTAL(109,Weekly[Numbers of shares acquired])</f>
        <v>3682488</v>
      </c>
      <c r="E13" s="13">
        <f>SUBTOTAL(109,Weekly[Purchased volume
(in EUR)])/SUBTOTAL(109,Weekly[Numbers of shares acquired])</f>
        <v>32.48903045441017</v>
      </c>
      <c r="F13" s="14">
        <f>SUBTOTAL(109,Weekly[Numbers of shares acquired])/shares</f>
        <v>3.2660757671115689E-3</v>
      </c>
      <c r="G13" s="15">
        <f>SUBTOTAL(9,Weekly[Purchased volume
(in EUR)])</f>
        <v>119640464.78</v>
      </c>
    </row>
    <row r="14" spans="1:8" ht="13.5" customHeight="1" thickTop="1"/>
    <row r="15" spans="1:8" ht="12.75" customHeight="1"/>
    <row r="16" spans="1:8" ht="30" customHeight="1">
      <c r="A16" s="84" t="s">
        <v>25</v>
      </c>
      <c r="B16" s="84"/>
      <c r="C16" s="84"/>
      <c r="D16" s="84"/>
      <c r="E16" s="84"/>
      <c r="F16" s="84"/>
      <c r="G16" s="84"/>
    </row>
    <row r="17" spans="1:7" ht="12.75" customHeight="1">
      <c r="A17" s="20"/>
    </row>
    <row r="18" spans="1:7" ht="12.75" customHeight="1"/>
    <row r="19" spans="1:7" ht="12.75" customHeight="1">
      <c r="D19" s="5"/>
    </row>
    <row r="20" spans="1:7" ht="12.75" customHeight="1"/>
    <row r="21" spans="1:7" ht="12.75" customHeight="1"/>
    <row r="22" spans="1:7" ht="12.75" customHeight="1">
      <c r="A22" s="20"/>
      <c r="B22" s="20"/>
      <c r="C22" s="20"/>
      <c r="D22" s="20"/>
      <c r="E22" s="20"/>
      <c r="F22" s="20"/>
      <c r="G22" s="20"/>
    </row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</sheetData>
  <mergeCells count="1">
    <mergeCell ref="A16:G16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E13" sqref="E13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45929</v>
      </c>
      <c r="C5" s="4" t="s">
        <v>8</v>
      </c>
      <c r="D5" s="3">
        <f>MAX(Daily[Date])</f>
        <v>45933</v>
      </c>
    </row>
    <row r="6" spans="1:7">
      <c r="A6" s="3"/>
      <c r="C6" s="3"/>
    </row>
    <row r="7" spans="1:7" ht="33" customHeight="1">
      <c r="A7" s="41" t="s">
        <v>2</v>
      </c>
      <c r="B7" s="41" t="s">
        <v>3</v>
      </c>
      <c r="C7" s="41" t="s">
        <v>4</v>
      </c>
      <c r="D7" s="7" t="s">
        <v>22</v>
      </c>
      <c r="E7" s="41" t="s">
        <v>5</v>
      </c>
      <c r="F7" s="42" t="s">
        <v>11</v>
      </c>
    </row>
    <row r="8" spans="1:7" ht="15.6" customHeight="1">
      <c r="A8" s="61">
        <v>45929</v>
      </c>
      <c r="B8" s="57">
        <v>560447</v>
      </c>
      <c r="C8" s="58">
        <v>32.117199999999997</v>
      </c>
      <c r="D8" s="59">
        <v>5.0000000000000001E-4</v>
      </c>
      <c r="E8" s="60">
        <v>17999988.390000001</v>
      </c>
      <c r="F8" s="44" t="s">
        <v>23</v>
      </c>
    </row>
    <row r="9" spans="1:7" ht="15.6" customHeight="1">
      <c r="A9" s="62">
        <v>45930</v>
      </c>
      <c r="B9" s="63">
        <v>559178</v>
      </c>
      <c r="C9" s="64">
        <v>32.190100000000001</v>
      </c>
      <c r="D9" s="65">
        <v>5.0000000000000001E-4</v>
      </c>
      <c r="E9" s="66">
        <v>17999995.739999998</v>
      </c>
      <c r="F9" s="47" t="s">
        <v>23</v>
      </c>
    </row>
    <row r="10" spans="1:7" ht="15.6" customHeight="1">
      <c r="A10" s="62">
        <v>45931</v>
      </c>
      <c r="B10" s="63">
        <v>549619</v>
      </c>
      <c r="C10" s="64">
        <v>32.342500000000001</v>
      </c>
      <c r="D10" s="65">
        <v>5.0000000000000001E-4</v>
      </c>
      <c r="E10" s="66">
        <v>17776052.510000002</v>
      </c>
      <c r="F10" s="47" t="s">
        <v>23</v>
      </c>
    </row>
    <row r="11" spans="1:7" ht="15.6" customHeight="1">
      <c r="A11" s="62">
        <v>45932</v>
      </c>
      <c r="B11" s="63">
        <v>548145</v>
      </c>
      <c r="C11" s="64">
        <v>32.590800000000002</v>
      </c>
      <c r="D11" s="65">
        <v>5.0000000000000001E-4</v>
      </c>
      <c r="E11" s="66">
        <v>17864484.07</v>
      </c>
      <c r="F11" s="47" t="s">
        <v>23</v>
      </c>
    </row>
    <row r="12" spans="1:7" ht="15.6" customHeight="1">
      <c r="A12" s="75">
        <v>45933</v>
      </c>
      <c r="B12" s="76">
        <v>552162</v>
      </c>
      <c r="C12" s="77">
        <v>32.5991</v>
      </c>
      <c r="D12" s="78">
        <v>5.0000000000000001E-4</v>
      </c>
      <c r="E12" s="79">
        <v>17999984.25</v>
      </c>
      <c r="F12" s="47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2769551</v>
      </c>
      <c r="C13" s="17">
        <f>ROUND(E13/B13,4)</f>
        <v>32.366399999999999</v>
      </c>
      <c r="D13" s="19">
        <f>SUBTOTAL(109,Daily[Numbers of shares acquired])/shares</f>
        <v>2.4563728128590271E-3</v>
      </c>
      <c r="E13" s="16">
        <f>SUBTOTAL(109,Daily[Purchased volume
(in EUR)])</f>
        <v>89640504.960000008</v>
      </c>
      <c r="F13" s="18"/>
    </row>
    <row r="14" spans="1:7" ht="13.5" customHeight="1" thickTop="1"/>
    <row r="15" spans="1:7" ht="11.1" customHeight="1">
      <c r="A15" s="85"/>
      <c r="B15" s="85"/>
      <c r="C15" s="85"/>
      <c r="D15" s="85"/>
      <c r="E15" s="85"/>
      <c r="F15" s="85"/>
    </row>
    <row r="16" spans="1:7" ht="33" customHeight="1">
      <c r="A16" s="86" t="s">
        <v>25</v>
      </c>
      <c r="B16" s="86"/>
      <c r="C16" s="86"/>
      <c r="D16" s="86"/>
      <c r="E16" s="86"/>
      <c r="F16" s="86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4 Mar 2025'!A1" tooltip="details" display="details" xr:uid="{0EF37549-3CF1-41AB-8ACC-CF712A4A5348}"/>
    <hyperlink ref="F9" location="'Details 25 Mar 2025'!A1" display="details" xr:uid="{9E45964F-006C-48F6-9039-C10C87C67F3E}"/>
    <hyperlink ref="F10" location="'Details 01 Oct 2025'!A1" display="details" xr:uid="{37D8A7C6-ABFE-4A95-8DDF-DF96A6CE4D74}"/>
    <hyperlink ref="F11" location="'Details 02 Oct 2025'!A1" display="details" xr:uid="{916F00C5-34DD-442E-9148-9494B667768B}"/>
    <hyperlink ref="F12" location="'Details 03 Oct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C9" sqref="C9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45929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67">
        <v>45929</v>
      </c>
      <c r="B5" s="68">
        <v>341174</v>
      </c>
      <c r="C5" s="69">
        <v>32.169029999999999</v>
      </c>
      <c r="D5" s="70" t="s">
        <v>19</v>
      </c>
      <c r="E5" s="70" t="s">
        <v>20</v>
      </c>
      <c r="F5" s="28"/>
    </row>
    <row r="6" spans="1:6" ht="20.100000000000001" customHeight="1">
      <c r="A6" s="71">
        <v>45929</v>
      </c>
      <c r="B6" s="72">
        <v>219273</v>
      </c>
      <c r="C6" s="73">
        <v>32.036602000000002</v>
      </c>
      <c r="D6" s="74" t="s">
        <v>19</v>
      </c>
      <c r="E6" s="74" t="s">
        <v>21</v>
      </c>
      <c r="F6" s="28"/>
    </row>
    <row r="7" spans="1:6" ht="20.100000000000001" customHeight="1">
      <c r="A7" s="33"/>
      <c r="B7" s="34"/>
      <c r="C7" s="35"/>
      <c r="D7" s="36"/>
      <c r="E7" s="36"/>
      <c r="F7" s="28"/>
    </row>
    <row r="8" spans="1:6" ht="20.100000000000001" customHeight="1">
      <c r="A8" s="37"/>
      <c r="B8" s="38"/>
      <c r="C8" s="39"/>
      <c r="D8" s="40"/>
      <c r="E8" s="40"/>
      <c r="F8" s="28"/>
    </row>
    <row r="9" spans="1:6" ht="21.6" customHeight="1" thickBot="1">
      <c r="A9" s="31"/>
      <c r="B9" s="31">
        <f>SUM(B5:B8)</f>
        <v>560447</v>
      </c>
      <c r="C9" s="32">
        <f>SUMPRODUCT(B5:B8,C5:C8)/B9</f>
        <v>32.117217991292662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67">
        <v>45930</v>
      </c>
      <c r="B5" s="68">
        <v>361790</v>
      </c>
      <c r="C5" s="69">
        <v>32.195580999999997</v>
      </c>
      <c r="D5" s="70" t="s">
        <v>19</v>
      </c>
      <c r="E5" s="70" t="s">
        <v>20</v>
      </c>
      <c r="F5" s="28"/>
    </row>
    <row r="6" spans="1:6" ht="20.100000000000001" customHeight="1">
      <c r="A6" s="71">
        <v>45930</v>
      </c>
      <c r="B6" s="72">
        <v>197388</v>
      </c>
      <c r="C6" s="73">
        <v>32.180002999999999</v>
      </c>
      <c r="D6" s="74" t="s">
        <v>19</v>
      </c>
      <c r="E6" s="74" t="s">
        <v>21</v>
      </c>
      <c r="F6" s="28"/>
    </row>
    <row r="7" spans="1:6" ht="20.100000000000001" customHeight="1">
      <c r="A7" s="33"/>
      <c r="B7" s="34"/>
      <c r="C7" s="35"/>
      <c r="D7" s="36"/>
      <c r="E7" s="36"/>
      <c r="F7" s="28"/>
    </row>
    <row r="8" spans="1:6" ht="20.100000000000001" customHeight="1">
      <c r="A8" s="37"/>
      <c r="B8" s="38"/>
      <c r="C8" s="39"/>
      <c r="D8" s="40"/>
      <c r="E8" s="40"/>
      <c r="F8" s="28"/>
    </row>
    <row r="9" spans="1:6" ht="21.6" customHeight="1" thickBot="1">
      <c r="A9" s="31"/>
      <c r="B9" s="31">
        <f>SUM(B5:B8)</f>
        <v>559178</v>
      </c>
      <c r="C9" s="32">
        <f>SUMPRODUCT(B5:B8,C5:C8)/B9</f>
        <v>32.190082017092948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67">
        <v>45931</v>
      </c>
      <c r="B5" s="68">
        <v>449661</v>
      </c>
      <c r="C5" s="69">
        <v>32.335678999999999</v>
      </c>
      <c r="D5" s="70" t="s">
        <v>19</v>
      </c>
      <c r="E5" s="70" t="s">
        <v>20</v>
      </c>
      <c r="F5" s="28"/>
    </row>
    <row r="6" spans="1:6" ht="20.100000000000001" customHeight="1">
      <c r="A6" s="71">
        <v>45931</v>
      </c>
      <c r="B6" s="72">
        <v>99958</v>
      </c>
      <c r="C6" s="73">
        <v>32.373013</v>
      </c>
      <c r="D6" s="74" t="s">
        <v>19</v>
      </c>
      <c r="E6" s="74" t="s">
        <v>21</v>
      </c>
      <c r="F6" s="28"/>
    </row>
    <row r="7" spans="1:6" ht="20.100000000000001" customHeight="1">
      <c r="A7" s="33"/>
      <c r="B7" s="34"/>
      <c r="C7" s="35"/>
      <c r="D7" s="36"/>
      <c r="E7" s="36"/>
      <c r="F7" s="28"/>
    </row>
    <row r="8" spans="1:6" ht="20.100000000000001" customHeight="1">
      <c r="A8" s="37"/>
      <c r="B8" s="38"/>
      <c r="C8" s="39"/>
      <c r="D8" s="40"/>
      <c r="E8" s="40"/>
      <c r="F8" s="28"/>
    </row>
    <row r="9" spans="1:6" ht="21.6" customHeight="1" thickBot="1">
      <c r="A9" s="31"/>
      <c r="B9" s="31">
        <f>SUM(B5:B8)</f>
        <v>549619</v>
      </c>
      <c r="C9" s="32">
        <f>SUMPRODUCT(B5:B8,C5:C8)/B9</f>
        <v>32.342468852556046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D5" sqref="D5:E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67">
        <v>45932</v>
      </c>
      <c r="B5" s="68">
        <v>306199</v>
      </c>
      <c r="C5" s="69">
        <v>32.633940000000003</v>
      </c>
      <c r="D5" s="70" t="s">
        <v>19</v>
      </c>
      <c r="E5" s="70" t="s">
        <v>20</v>
      </c>
      <c r="F5" s="28"/>
    </row>
    <row r="6" spans="1:6" ht="20.100000000000001" customHeight="1">
      <c r="A6" s="71">
        <v>45932</v>
      </c>
      <c r="B6" s="72">
        <v>193049</v>
      </c>
      <c r="C6" s="73">
        <v>32.569355000000002</v>
      </c>
      <c r="D6" s="74" t="s">
        <v>19</v>
      </c>
      <c r="E6" s="74" t="s">
        <v>21</v>
      </c>
      <c r="F6" s="28"/>
    </row>
    <row r="7" spans="1:6" ht="20.100000000000001" customHeight="1">
      <c r="A7" s="71">
        <v>45932</v>
      </c>
      <c r="B7" s="72">
        <v>23897</v>
      </c>
      <c r="C7" s="73">
        <v>32.406813</v>
      </c>
      <c r="D7" s="74" t="s">
        <v>19</v>
      </c>
      <c r="E7" s="74" t="s">
        <v>27</v>
      </c>
      <c r="F7" s="28"/>
    </row>
    <row r="8" spans="1:6" ht="20.100000000000001" customHeight="1">
      <c r="A8" s="80">
        <v>45932</v>
      </c>
      <c r="B8" s="81">
        <v>25000</v>
      </c>
      <c r="C8" s="82">
        <v>32.403793</v>
      </c>
      <c r="D8" s="83" t="s">
        <v>19</v>
      </c>
      <c r="E8" s="83" t="s">
        <v>28</v>
      </c>
      <c r="F8" s="28"/>
    </row>
    <row r="9" spans="1:6" ht="21.6" customHeight="1" thickBot="1">
      <c r="A9" s="31"/>
      <c r="B9" s="31">
        <f>SUM(B5:B8)</f>
        <v>548145</v>
      </c>
      <c r="C9" s="32">
        <f>SUMPRODUCT(B5:B8,C5:C8)/B9</f>
        <v>32.590795579118669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/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67">
        <v>45933</v>
      </c>
      <c r="B5" s="68">
        <v>342288</v>
      </c>
      <c r="C5" s="69">
        <v>32.664358999999997</v>
      </c>
      <c r="D5" s="70" t="s">
        <v>19</v>
      </c>
      <c r="E5" s="70" t="s">
        <v>20</v>
      </c>
      <c r="F5" s="28"/>
    </row>
    <row r="6" spans="1:6" ht="20.100000000000001" customHeight="1">
      <c r="A6" s="71">
        <v>45933</v>
      </c>
      <c r="B6" s="72">
        <v>171060</v>
      </c>
      <c r="C6" s="73">
        <v>32.525565</v>
      </c>
      <c r="D6" s="74" t="s">
        <v>19</v>
      </c>
      <c r="E6" s="74" t="s">
        <v>21</v>
      </c>
      <c r="F6" s="28"/>
    </row>
    <row r="7" spans="1:6" ht="20.100000000000001" customHeight="1">
      <c r="A7" s="71">
        <v>45933</v>
      </c>
      <c r="B7" s="72">
        <v>19511</v>
      </c>
      <c r="C7" s="73">
        <v>32.346806000000001</v>
      </c>
      <c r="D7" s="74" t="s">
        <v>19</v>
      </c>
      <c r="E7" s="74" t="s">
        <v>27</v>
      </c>
      <c r="F7" s="28"/>
    </row>
    <row r="8" spans="1:6" ht="20.100000000000001" customHeight="1">
      <c r="A8" s="80">
        <v>45933</v>
      </c>
      <c r="B8" s="81">
        <v>19303</v>
      </c>
      <c r="C8" s="82">
        <v>32.349333999999999</v>
      </c>
      <c r="D8" s="83" t="s">
        <v>19</v>
      </c>
      <c r="E8" s="83" t="s">
        <v>28</v>
      </c>
      <c r="F8" s="28"/>
    </row>
    <row r="9" spans="1:6" ht="21.6" customHeight="1" thickBot="1">
      <c r="A9" s="31"/>
      <c r="B9" s="31">
        <f>SUM(B5:B8)</f>
        <v>552162</v>
      </c>
      <c r="C9" s="32">
        <f>SUMPRODUCT(B5:B8,C5:C8)/B9</f>
        <v>32.599126684487523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29 Sep 2025</vt:lpstr>
      <vt:lpstr>Details 30 Sep 2025</vt:lpstr>
      <vt:lpstr>Details 01 Oct 2025</vt:lpstr>
      <vt:lpstr>Details 02 Oct 2025</vt:lpstr>
      <vt:lpstr>Details 03 Oct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SENE Elhadji Malick Abdoullah GlbaIbdEcmCbk</cp:lastModifiedBy>
  <cp:lastPrinted>2024-10-25T14:31:09Z</cp:lastPrinted>
  <dcterms:created xsi:type="dcterms:W3CDTF">2022-03-16T09:35:15Z</dcterms:created>
  <dcterms:modified xsi:type="dcterms:W3CDTF">2025-10-06T07:28:20Z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