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2024/Q4 2024/"/>
    </mc:Choice>
  </mc:AlternateContent>
  <xr:revisionPtr revIDLastSave="1393" documentId="8_{8C02775F-1EF3-4BEC-BAB3-6B040EDE6CE2}" xr6:coauthVersionLast="47" xr6:coauthVersionMax="47" xr10:uidLastSave="{1012D4D6-CBDE-43F6-8168-586A8DA1D397}"/>
  <bookViews>
    <workbookView xWindow="-120" yWindow="-120" windowWidth="29040" windowHeight="17640" activeTab="1" xr2:uid="{19BFC4BD-0C1C-4F0F-A84B-F53295EE5DAA}"/>
  </bookViews>
  <sheets>
    <sheet name="Financial overview-&gt;" sheetId="2" r:id="rId1"/>
    <sheet name="1_Key Metrics" sheetId="3" r:id="rId2"/>
    <sheet name="2_Income Statement" sheetId="4" r:id="rId3"/>
    <sheet name="3_Segment Reporting" sheetId="6" r:id="rId4"/>
    <sheet name="4_Balance sheet" sheetId="7" r:id="rId5"/>
    <sheet name="5_ Cash flow statement" sheetId="8" r:id="rId6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3" l="1"/>
  <c r="AB46" i="7"/>
  <c r="AL67" i="6"/>
  <c r="AK67" i="6"/>
  <c r="AL66" i="6"/>
  <c r="AK66" i="6"/>
  <c r="AL65" i="6"/>
  <c r="AK65" i="6"/>
  <c r="AL64" i="6"/>
  <c r="AK64" i="6"/>
  <c r="AI67" i="6"/>
  <c r="AH67" i="6"/>
  <c r="AI66" i="6"/>
  <c r="AH66" i="6"/>
  <c r="AI65" i="6"/>
  <c r="AH65" i="6"/>
  <c r="AI64" i="6"/>
  <c r="AH64" i="6"/>
  <c r="AE48" i="6"/>
  <c r="AE47" i="6"/>
  <c r="AE46" i="6"/>
  <c r="AF33" i="6"/>
  <c r="AE33" i="6"/>
  <c r="AF32" i="6"/>
  <c r="AE32" i="6"/>
  <c r="AF31" i="6"/>
  <c r="AE31" i="6"/>
  <c r="AF30" i="6"/>
  <c r="AE30" i="6"/>
  <c r="AF18" i="6"/>
  <c r="AE18" i="6"/>
  <c r="AF17" i="6"/>
  <c r="AE17" i="6"/>
  <c r="AF16" i="6"/>
  <c r="AE16" i="6"/>
  <c r="AE47" i="4"/>
  <c r="AE42" i="4"/>
  <c r="AE41" i="4"/>
  <c r="AE55" i="4"/>
  <c r="AE59" i="4" s="1"/>
  <c r="AE19" i="3"/>
  <c r="AF29" i="3"/>
  <c r="AE29" i="3"/>
  <c r="AF27" i="3"/>
  <c r="AE27" i="3"/>
  <c r="AF26" i="3"/>
  <c r="AE26" i="3"/>
  <c r="AF25" i="3"/>
  <c r="AE25" i="3"/>
  <c r="AF20" i="3"/>
  <c r="AE20" i="3"/>
  <c r="AE21" i="3" s="1"/>
  <c r="AF19" i="3"/>
  <c r="AF18" i="3"/>
  <c r="AE18" i="3"/>
  <c r="AF17" i="3"/>
  <c r="AE17" i="3"/>
  <c r="AE56" i="4" l="1"/>
  <c r="AE60" i="4" s="1"/>
  <c r="AF21" i="3"/>
  <c r="AD29" i="3"/>
  <c r="AD21" i="3"/>
  <c r="AD20" i="3"/>
  <c r="AD19" i="3"/>
  <c r="AD18" i="3"/>
  <c r="AD26" i="3"/>
  <c r="AD25" i="3"/>
  <c r="Z46" i="7"/>
  <c r="Z27" i="7"/>
  <c r="AD18" i="6"/>
  <c r="AD17" i="6"/>
  <c r="AD16" i="6"/>
  <c r="AD33" i="6"/>
  <c r="AD32" i="6"/>
  <c r="AD31" i="6"/>
  <c r="AD30" i="6"/>
  <c r="T67" i="6"/>
  <c r="T65" i="6"/>
  <c r="S67" i="6"/>
  <c r="S64" i="6"/>
  <c r="AC65" i="6"/>
  <c r="T64" i="6"/>
  <c r="Q67" i="6"/>
  <c r="P67" i="6"/>
  <c r="Q66" i="6"/>
  <c r="P66" i="6"/>
  <c r="Q65" i="6"/>
  <c r="P65" i="6"/>
  <c r="Q64" i="6"/>
  <c r="P64" i="6"/>
  <c r="N67" i="6"/>
  <c r="M67" i="6"/>
  <c r="N66" i="6"/>
  <c r="M66" i="6"/>
  <c r="N65" i="6"/>
  <c r="M65" i="6"/>
  <c r="N64" i="6"/>
  <c r="M64" i="6"/>
  <c r="AF67" i="6"/>
  <c r="AE67" i="6"/>
  <c r="AF66" i="6"/>
  <c r="AE66" i="6"/>
  <c r="AF65" i="6"/>
  <c r="AE65" i="6"/>
  <c r="AF64" i="6"/>
  <c r="AE64" i="6"/>
  <c r="AD55" i="4"/>
  <c r="AD59" i="4" s="1"/>
  <c r="AD32" i="4"/>
  <c r="AD56" i="4" s="1"/>
  <c r="AD60" i="4" s="1"/>
  <c r="AD20" i="4"/>
  <c r="AD16" i="4"/>
  <c r="AD12" i="4"/>
  <c r="AD17" i="3"/>
  <c r="AC27" i="3"/>
  <c r="AC20" i="3"/>
  <c r="AC18" i="3"/>
  <c r="AC17" i="3"/>
  <c r="AC48" i="6"/>
  <c r="AC47" i="6"/>
  <c r="AC46" i="6"/>
  <c r="AC33" i="6"/>
  <c r="AC32" i="6"/>
  <c r="AC31" i="6"/>
  <c r="AC30" i="6"/>
  <c r="AC18" i="6"/>
  <c r="AC17" i="6"/>
  <c r="AC16" i="6"/>
  <c r="AC19" i="4"/>
  <c r="AC12" i="4"/>
  <c r="AC29" i="3"/>
  <c r="AC26" i="3"/>
  <c r="Z65" i="6"/>
  <c r="Z66" i="6"/>
  <c r="Z67" i="6"/>
  <c r="Z64" i="6"/>
  <c r="Y65" i="6"/>
  <c r="Y66" i="6"/>
  <c r="Y67" i="6"/>
  <c r="Y64" i="6"/>
  <c r="K65" i="6"/>
  <c r="K66" i="6"/>
  <c r="K67" i="6"/>
  <c r="K64" i="6"/>
  <c r="J65" i="6"/>
  <c r="J66" i="6"/>
  <c r="J67" i="6"/>
  <c r="J64" i="6"/>
  <c r="T66" i="6" l="1"/>
  <c r="S66" i="6"/>
  <c r="S65" i="6"/>
  <c r="AB67" i="6"/>
  <c r="AC21" i="3"/>
  <c r="AC25" i="3"/>
  <c r="AC67" i="6"/>
  <c r="AC66" i="6"/>
  <c r="AC64" i="6"/>
  <c r="AB65" i="6"/>
  <c r="AB66" i="6"/>
  <c r="AB64" i="6"/>
  <c r="AC20" i="4"/>
  <c r="AB27" i="3"/>
  <c r="AB33" i="6"/>
  <c r="AB32" i="6"/>
  <c r="AB31" i="6"/>
  <c r="AB30" i="6"/>
  <c r="AB18" i="6"/>
  <c r="AB17" i="6"/>
  <c r="AB16" i="6"/>
  <c r="AD27" i="3" l="1"/>
  <c r="AC19" i="3"/>
  <c r="AB29" i="3"/>
  <c r="AB26" i="3"/>
  <c r="AB25" i="3"/>
  <c r="AB20" i="3"/>
  <c r="AB19" i="3"/>
  <c r="AB18" i="3"/>
  <c r="AB17" i="3"/>
  <c r="Y29" i="3"/>
  <c r="Z29" i="3"/>
  <c r="Z20" i="3"/>
  <c r="Y20" i="3"/>
  <c r="Z19" i="3"/>
  <c r="Y19" i="3"/>
  <c r="Z18" i="3"/>
  <c r="Y18" i="3"/>
  <c r="W67" i="6"/>
  <c r="V67" i="6"/>
  <c r="W66" i="6"/>
  <c r="V66" i="6"/>
  <c r="W65" i="6"/>
  <c r="V65" i="6"/>
  <c r="W64" i="6"/>
  <c r="V64" i="6"/>
  <c r="H64" i="6"/>
  <c r="H65" i="6"/>
  <c r="H66" i="6"/>
  <c r="H67" i="6"/>
  <c r="G65" i="6"/>
  <c r="G66" i="6"/>
  <c r="G67" i="6"/>
  <c r="G64" i="6"/>
  <c r="U46" i="7"/>
  <c r="V33" i="7"/>
  <c r="Y48" i="6"/>
  <c r="Y47" i="6"/>
  <c r="Y46" i="6"/>
  <c r="Y30" i="6"/>
  <c r="Z30" i="6"/>
  <c r="Y31" i="6"/>
  <c r="Z31" i="6"/>
  <c r="Y32" i="6"/>
  <c r="Z32" i="6"/>
  <c r="Y33" i="6"/>
  <c r="Z33" i="6"/>
  <c r="Y16" i="6"/>
  <c r="Z16" i="6"/>
  <c r="Y17" i="6"/>
  <c r="Z17" i="6"/>
  <c r="Y18" i="6"/>
  <c r="Z18" i="6"/>
  <c r="AB21" i="3" l="1"/>
  <c r="X27" i="3"/>
  <c r="W27" i="3"/>
  <c r="S27" i="3"/>
  <c r="T27" i="3"/>
  <c r="Y17" i="3"/>
  <c r="Y21" i="3" s="1"/>
  <c r="Z17" i="3"/>
  <c r="Z21" i="3" s="1"/>
  <c r="Y25" i="3"/>
  <c r="Z25" i="3"/>
  <c r="Y26" i="3"/>
  <c r="Z26" i="3"/>
  <c r="X30" i="6"/>
  <c r="X31" i="6"/>
  <c r="X32" i="6"/>
  <c r="X33" i="6"/>
  <c r="X16" i="6"/>
  <c r="X17" i="6"/>
  <c r="X18" i="6"/>
  <c r="X17" i="3"/>
  <c r="X18" i="3"/>
  <c r="X19" i="3"/>
  <c r="X20" i="3"/>
  <c r="X25" i="3"/>
  <c r="X26" i="3"/>
  <c r="X29" i="3"/>
  <c r="W26" i="3"/>
  <c r="W25" i="3"/>
  <c r="S46" i="7"/>
  <c r="S48" i="6"/>
  <c r="S47" i="6"/>
  <c r="S46" i="6"/>
  <c r="M48" i="6"/>
  <c r="M47" i="6"/>
  <c r="M46" i="6"/>
  <c r="G48" i="6"/>
  <c r="G47" i="6"/>
  <c r="G46" i="6"/>
  <c r="E48" i="6"/>
  <c r="E47" i="6"/>
  <c r="E46" i="6"/>
  <c r="K48" i="6"/>
  <c r="K47" i="6"/>
  <c r="K46" i="6"/>
  <c r="Q48" i="6"/>
  <c r="Q47" i="6"/>
  <c r="Q46" i="6"/>
  <c r="W48" i="6"/>
  <c r="W47" i="6"/>
  <c r="W46" i="6"/>
  <c r="W30" i="6"/>
  <c r="W31" i="6"/>
  <c r="W32" i="6"/>
  <c r="W33" i="6"/>
  <c r="W18" i="6"/>
  <c r="V18" i="6"/>
  <c r="W17" i="6"/>
  <c r="V17" i="6"/>
  <c r="W16" i="6"/>
  <c r="V16" i="6"/>
  <c r="W12" i="4"/>
  <c r="V12" i="4"/>
  <c r="W19" i="3"/>
  <c r="W29" i="3"/>
  <c r="W20" i="3"/>
  <c r="W18" i="3"/>
  <c r="W17" i="3"/>
  <c r="V29" i="3"/>
  <c r="V26" i="3"/>
  <c r="V25" i="3"/>
  <c r="V20" i="3"/>
  <c r="V19" i="3"/>
  <c r="V18" i="3"/>
  <c r="V17" i="3"/>
  <c r="V33" i="6"/>
  <c r="V32" i="6"/>
  <c r="V31" i="6"/>
  <c r="V30" i="6"/>
  <c r="S21" i="3"/>
  <c r="T21" i="3"/>
  <c r="C29" i="3"/>
  <c r="I29" i="3"/>
  <c r="R29" i="3"/>
  <c r="S29" i="3"/>
  <c r="T29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G26" i="3"/>
  <c r="H26" i="3"/>
  <c r="I26" i="3"/>
  <c r="R26" i="3"/>
  <c r="S26" i="3"/>
  <c r="I27" i="3"/>
  <c r="R27" i="3"/>
  <c r="T26" i="3"/>
  <c r="T25" i="3"/>
  <c r="S12" i="4"/>
  <c r="Q12" i="4"/>
  <c r="R12" i="4"/>
  <c r="T12" i="4"/>
  <c r="S18" i="6"/>
  <c r="S30" i="6"/>
  <c r="T30" i="6"/>
  <c r="S31" i="6"/>
  <c r="T31" i="6"/>
  <c r="S32" i="6"/>
  <c r="T32" i="6"/>
  <c r="S33" i="6"/>
  <c r="T33" i="6"/>
  <c r="S16" i="6"/>
  <c r="T16" i="6"/>
  <c r="T17" i="6"/>
  <c r="T18" i="6"/>
  <c r="W21" i="3" l="1"/>
  <c r="V21" i="3"/>
  <c r="Y27" i="3"/>
  <c r="V27" i="3"/>
  <c r="X21" i="3"/>
  <c r="S17" i="6"/>
  <c r="Z27" i="3" l="1"/>
  <c r="Q27" i="3"/>
  <c r="N27" i="3"/>
  <c r="M27" i="3"/>
  <c r="K27" i="3"/>
  <c r="J27" i="3"/>
  <c r="E27" i="3"/>
  <c r="Q26" i="3"/>
  <c r="P26" i="3"/>
  <c r="O26" i="3"/>
  <c r="L26" i="3"/>
  <c r="K26" i="3"/>
  <c r="J26" i="3"/>
  <c r="F26" i="3"/>
  <c r="E26" i="3"/>
  <c r="M26" i="3"/>
  <c r="K30" i="6"/>
  <c r="L30" i="6"/>
  <c r="M30" i="6"/>
  <c r="N30" i="6"/>
  <c r="P30" i="6"/>
  <c r="Q30" i="6"/>
  <c r="R30" i="6"/>
  <c r="K31" i="6"/>
  <c r="L31" i="6"/>
  <c r="M31" i="6"/>
  <c r="N31" i="6"/>
  <c r="P31" i="6"/>
  <c r="Q31" i="6"/>
  <c r="R31" i="6"/>
  <c r="K32" i="6"/>
  <c r="L32" i="6"/>
  <c r="M32" i="6"/>
  <c r="N32" i="6"/>
  <c r="P32" i="6"/>
  <c r="Q32" i="6"/>
  <c r="R32" i="6"/>
  <c r="K33" i="6"/>
  <c r="L33" i="6"/>
  <c r="M33" i="6"/>
  <c r="N33" i="6"/>
  <c r="P33" i="6"/>
  <c r="Q33" i="6"/>
  <c r="R33" i="6"/>
  <c r="J31" i="6"/>
  <c r="J32" i="6"/>
  <c r="J33" i="6"/>
  <c r="J30" i="6"/>
  <c r="R21" i="3"/>
  <c r="G27" i="3" l="1"/>
  <c r="H29" i="3"/>
  <c r="H27" i="3"/>
  <c r="D26" i="3"/>
  <c r="L27" i="3"/>
  <c r="O29" i="3"/>
  <c r="O27" i="3"/>
  <c r="P27" i="3"/>
  <c r="D27" i="3"/>
  <c r="F27" i="3"/>
  <c r="D47" i="4"/>
  <c r="J29" i="3" l="1"/>
  <c r="N29" i="3"/>
  <c r="N26" i="3"/>
  <c r="D29" i="3"/>
  <c r="R16" i="6"/>
  <c r="R17" i="6"/>
  <c r="R18" i="6"/>
  <c r="C27" i="3"/>
  <c r="C26" i="3"/>
  <c r="P29" i="3" l="1"/>
  <c r="K29" i="3" l="1"/>
  <c r="E29" i="3"/>
  <c r="Q29" i="3"/>
  <c r="K16" i="6"/>
  <c r="L16" i="6"/>
  <c r="M16" i="6"/>
  <c r="N16" i="6"/>
  <c r="P16" i="6"/>
  <c r="Q16" i="6"/>
  <c r="K17" i="6"/>
  <c r="L17" i="6"/>
  <c r="M17" i="6"/>
  <c r="N17" i="6"/>
  <c r="P17" i="6"/>
  <c r="Q17" i="6"/>
  <c r="K18" i="6"/>
  <c r="L18" i="6"/>
  <c r="M18" i="6"/>
  <c r="N18" i="6"/>
  <c r="P18" i="6"/>
  <c r="Q18" i="6"/>
  <c r="J17" i="6"/>
  <c r="J18" i="6"/>
  <c r="J16" i="6"/>
  <c r="P12" i="4"/>
  <c r="N12" i="4"/>
  <c r="M12" i="4"/>
  <c r="L12" i="4"/>
  <c r="K12" i="4"/>
  <c r="J12" i="4"/>
  <c r="G29" i="3" l="1"/>
  <c r="F29" i="3"/>
  <c r="M29" i="3"/>
  <c r="L2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D21" i="3"/>
  <c r="M14" i="3"/>
  <c r="M12" i="3"/>
  <c r="G14" i="3"/>
  <c r="G12" i="3"/>
</calcChain>
</file>

<file path=xl/sharedStrings.xml><?xml version="1.0" encoding="utf-8"?>
<sst xmlns="http://schemas.openxmlformats.org/spreadsheetml/2006/main" count="355" uniqueCount="173">
  <si>
    <t>For information purpose only. Please be aware that the decisive figures are reflected respective in the financial reports.</t>
  </si>
  <si>
    <t>Definitions are available in the financial reports.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</si>
  <si>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</si>
  <si>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</si>
  <si>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</si>
  <si>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</si>
  <si>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</si>
  <si>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</si>
  <si>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</si>
  <si>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</si>
  <si>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</si>
  <si>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</si>
  <si>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</si>
  <si>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</si>
  <si>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</si>
  <si>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</si>
  <si>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</si>
  <si>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Q1 2023</t>
  </si>
  <si>
    <t>Q2 2023</t>
  </si>
  <si>
    <t>Non Financial performance indicators</t>
  </si>
  <si>
    <t>Active customers (LTM) (in k)</t>
  </si>
  <si>
    <t>Number of orders (in k)</t>
  </si>
  <si>
    <t>Average order value (LTM) (in EUR)</t>
  </si>
  <si>
    <t>Financial performance</t>
  </si>
  <si>
    <t>Revenue (in EUR k)</t>
  </si>
  <si>
    <t>Gross profit (in EUR k)</t>
  </si>
  <si>
    <t>Gross profit margin (as % of revenue)</t>
  </si>
  <si>
    <t>Adjusted EBITDA (in EUR k)</t>
  </si>
  <si>
    <t>Adjusted EBITDA (as % of revenue)</t>
  </si>
  <si>
    <t>Financial position (in EUR k)</t>
  </si>
  <si>
    <t>Cash flow from operating activities</t>
  </si>
  <si>
    <t>Cash flow from investing activities</t>
  </si>
  <si>
    <t>Cash flow from financing activities</t>
  </si>
  <si>
    <t>Cash and cash equivalents (end of the period)</t>
  </si>
  <si>
    <t>Other</t>
  </si>
  <si>
    <t>Employees (as of reporting date)</t>
  </si>
  <si>
    <t>Stores</t>
  </si>
  <si>
    <t>Q3 2023</t>
  </si>
  <si>
    <t>Q4 2023</t>
  </si>
  <si>
    <t>Revenues</t>
  </si>
  <si>
    <t>% growth yoy</t>
  </si>
  <si>
    <t>Other own work capitalized</t>
  </si>
  <si>
    <t>Other operating income</t>
  </si>
  <si>
    <t xml:space="preserve">Total operating performance </t>
  </si>
  <si>
    <t>Cost of materials</t>
  </si>
  <si>
    <t>Gross profit</t>
  </si>
  <si>
    <t>Gross profit margin (in % of revenues)</t>
  </si>
  <si>
    <t xml:space="preserve">Personnel expenses </t>
  </si>
  <si>
    <t>Other operating expenses</t>
  </si>
  <si>
    <t>Marketing costs</t>
  </si>
  <si>
    <t>Freight and fulfillment costs</t>
  </si>
  <si>
    <t>Legal and consulting fees</t>
  </si>
  <si>
    <t>General business costs</t>
  </si>
  <si>
    <t>External services</t>
  </si>
  <si>
    <t>EBITDA</t>
  </si>
  <si>
    <t>Adjustments</t>
  </si>
  <si>
    <t>thereof effects arising from the application of IFRS 2 (share based compensation)</t>
  </si>
  <si>
    <t>thereof transformation costs</t>
  </si>
  <si>
    <t>thereof other special effects</t>
  </si>
  <si>
    <t>Adjusted EBITDA</t>
  </si>
  <si>
    <t>Depreciation and amortization</t>
  </si>
  <si>
    <t>EBIT</t>
  </si>
  <si>
    <t>Financial result</t>
  </si>
  <si>
    <t>Share in loss of associates</t>
  </si>
  <si>
    <t>Income taxes</t>
  </si>
  <si>
    <t>Profit of loss for the period</t>
  </si>
  <si>
    <t>Basic and Diluted EPS (in EUR)</t>
  </si>
  <si>
    <t>Regional Development</t>
  </si>
  <si>
    <t>3M 2020</t>
  </si>
  <si>
    <t>6M 2020</t>
  </si>
  <si>
    <t>9M 2020</t>
  </si>
  <si>
    <t>12M 2020</t>
  </si>
  <si>
    <t>3M 2021</t>
  </si>
  <si>
    <t>6M 2021</t>
  </si>
  <si>
    <t>9M 2021</t>
  </si>
  <si>
    <t>12M 2021</t>
  </si>
  <si>
    <t>3M 2022</t>
  </si>
  <si>
    <t>6M 2022</t>
  </si>
  <si>
    <t>9M 2022</t>
  </si>
  <si>
    <t>12M 2022</t>
  </si>
  <si>
    <t xml:space="preserve">Germany </t>
  </si>
  <si>
    <t>International</t>
  </si>
  <si>
    <t>Revenue growth (%)</t>
  </si>
  <si>
    <t>Product Development</t>
  </si>
  <si>
    <t>Prescription glasses (PG)</t>
  </si>
  <si>
    <t>Sunglasses (SG)</t>
  </si>
  <si>
    <t>Contact lenses (CL)</t>
  </si>
  <si>
    <t>Miscellaneous services</t>
  </si>
  <si>
    <t>Regional profitability</t>
  </si>
  <si>
    <t>6M 2023</t>
  </si>
  <si>
    <t>9M 2023</t>
  </si>
  <si>
    <t>12M 2023</t>
  </si>
  <si>
    <t>Adjusted EBITDA margin</t>
  </si>
  <si>
    <t xml:space="preserve">Total non-current assets </t>
  </si>
  <si>
    <t>Goodwill</t>
  </si>
  <si>
    <t>Intangible assets</t>
  </si>
  <si>
    <t xml:space="preserve">Property, plant and equipment </t>
  </si>
  <si>
    <t>Right-of-use assets</t>
  </si>
  <si>
    <t>Other financial assets</t>
  </si>
  <si>
    <t>Total current assets</t>
  </si>
  <si>
    <t>Inventories</t>
  </si>
  <si>
    <t>Right of return assets</t>
  </si>
  <si>
    <t>Trade receivables</t>
  </si>
  <si>
    <t>Other non-financial assets</t>
  </si>
  <si>
    <t>Cash and cash equivalents</t>
  </si>
  <si>
    <t>Total assets</t>
  </si>
  <si>
    <t>Total equity</t>
  </si>
  <si>
    <t>Subscribed capital</t>
  </si>
  <si>
    <t>Capital reserves</t>
  </si>
  <si>
    <t>Other reserves</t>
  </si>
  <si>
    <t>Accumulated loss</t>
  </si>
  <si>
    <t>Total non-current liabilities</t>
  </si>
  <si>
    <t>Provisions</t>
  </si>
  <si>
    <t>Liabilities to banks</t>
  </si>
  <si>
    <t>Non-current lease liabilities</t>
  </si>
  <si>
    <t>Other financial liabilities</t>
  </si>
  <si>
    <t>Deferred tax liabilities</t>
  </si>
  <si>
    <t>Other non-financial liabilities</t>
  </si>
  <si>
    <t>Total current liabilities</t>
  </si>
  <si>
    <t>thereof: Trade payables and similar obligations</t>
  </si>
  <si>
    <t>thereof: Lease liabilities</t>
  </si>
  <si>
    <t>thereof: Other current liabilities</t>
  </si>
  <si>
    <t>Total equity &amp; liabilities</t>
  </si>
  <si>
    <t>Net income/loss for the period</t>
  </si>
  <si>
    <t>Net Finance result</t>
  </si>
  <si>
    <t>Income tax expense</t>
  </si>
  <si>
    <t>Share in loss of asscociates</t>
  </si>
  <si>
    <t>Depreciation of property plant and equipment</t>
  </si>
  <si>
    <t>Depreciation of right-of-use assets</t>
  </si>
  <si>
    <t>Amortization of intangible assets</t>
  </si>
  <si>
    <t>Goodwill impairment</t>
  </si>
  <si>
    <t>Non-cash expenses from share-based payments</t>
  </si>
  <si>
    <t>Loss from the deconsolidation of associates</t>
  </si>
  <si>
    <t xml:space="preserve">Net Interest </t>
  </si>
  <si>
    <t>Income taxes paid (-)/received</t>
  </si>
  <si>
    <t>Change in provisions</t>
  </si>
  <si>
    <t>Change in inventories and receivables</t>
  </si>
  <si>
    <t>Change in trade liabilities</t>
  </si>
  <si>
    <t>Change in other assets</t>
  </si>
  <si>
    <t>Purchase of investments in associates</t>
  </si>
  <si>
    <t>Investment in property, plant and equipment</t>
  </si>
  <si>
    <t>Investment in intangible assets</t>
  </si>
  <si>
    <t>Acquisition of other financial assets</t>
  </si>
  <si>
    <t>Disposal of other financial assets</t>
  </si>
  <si>
    <t>Cash received from capital increase net of transaction costs</t>
  </si>
  <si>
    <t>Payment of principal portion of lease liabilitie</t>
  </si>
  <si>
    <t>Net increase (+) / decrease (-) in cash and cash equivalents</t>
  </si>
  <si>
    <t>Cash and cash equivalents at the beginning of the period</t>
  </si>
  <si>
    <t>Cash and cash equivalents at the end of the period</t>
  </si>
  <si>
    <t>FY 2023</t>
  </si>
  <si>
    <t>Active customers: Number of clearly identified customers who have placed at least one order with us without cancellation in the last 12 months up to the reporting date</t>
  </si>
  <si>
    <t>Number of orders: Number of deliveries to customers in a given reporting period, less canceled and returned orders</t>
  </si>
  <si>
    <t xml:space="preserve">Average order value: Revenue (less advertising discounts, customer credits, refunds and VAT) divided by orders in the last 12 months up to the reporting date net of cancellations and returns </t>
  </si>
  <si>
    <t>Thereof Interest income and income freom change in exchange rates</t>
  </si>
  <si>
    <t>Thereof interest and similar expenses</t>
  </si>
  <si>
    <t>Tax refund claims</t>
  </si>
  <si>
    <t>Revenue by product category</t>
  </si>
  <si>
    <t>Revenue</t>
  </si>
  <si>
    <t>Revenue share (%)</t>
  </si>
  <si>
    <t>Q1 2024</t>
  </si>
  <si>
    <t>3M 2023</t>
  </si>
  <si>
    <t>3M 2024</t>
  </si>
  <si>
    <t>Q2 2024</t>
  </si>
  <si>
    <t>Q3 2024</t>
  </si>
  <si>
    <t>Q4 2024</t>
  </si>
  <si>
    <t>FY 2024</t>
  </si>
  <si>
    <t>6M 2024</t>
  </si>
  <si>
    <t>Cash proceeds from issuing shares or other equity instruments</t>
  </si>
  <si>
    <t>Cash received for other financial liabilities</t>
  </si>
  <si>
    <t>Proceeds from loans</t>
  </si>
  <si>
    <t>Repayment of liabilities to banks</t>
  </si>
  <si>
    <t>12M 2024</t>
  </si>
  <si>
    <t>9M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</si>
</sst>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BFBFBF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4" fillId="6" borderId="2" applyFill="0" applyBorder="0" applyProtection="0">
      <alignment horizontal="right" vertical="center"/>
    </xf>
    <xf numFmtId="0" fontId="11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166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4" borderId="0" xfId="0" applyFont="1" applyFill="1"/>
    <xf numFmtId="0" fontId="12" fillId="0" borderId="1" xfId="0" applyFont="1" applyBorder="1" applyAlignment="1">
      <alignment horizontal="center"/>
    </xf>
    <xf numFmtId="0" fontId="13" fillId="0" borderId="0" xfId="0" applyFont="1"/>
    <xf numFmtId="166" fontId="9" fillId="0" borderId="0" xfId="1" applyNumberFormat="1" applyFont="1" applyFill="1" applyBorder="1"/>
    <xf numFmtId="166" fontId="13" fillId="0" borderId="0" xfId="1" applyNumberFormat="1" applyFont="1" applyFill="1" applyBorder="1" applyAlignment="1">
      <alignment horizontal="right" vertical="center"/>
    </xf>
    <xf numFmtId="9" fontId="9" fillId="0" borderId="0" xfId="2" applyFont="1" applyFill="1" applyBorder="1"/>
    <xf numFmtId="9" fontId="9" fillId="0" borderId="0" xfId="2" applyFont="1" applyFill="1" applyBorder="1" applyAlignment="1">
      <alignment horizontal="right" vertical="center"/>
    </xf>
    <xf numFmtId="165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9" fillId="0" borderId="0" xfId="2" applyNumberFormat="1" applyFont="1"/>
    <xf numFmtId="3" fontId="9" fillId="0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/>
    <xf numFmtId="3" fontId="13" fillId="0" borderId="0" xfId="1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/>
    <xf numFmtId="3" fontId="9" fillId="0" borderId="0" xfId="2" applyNumberFormat="1" applyFont="1"/>
    <xf numFmtId="3" fontId="13" fillId="0" borderId="0" xfId="0" applyNumberFormat="1" applyFont="1"/>
    <xf numFmtId="3" fontId="4" fillId="0" borderId="0" xfId="0" applyNumberFormat="1" applyFont="1"/>
    <xf numFmtId="3" fontId="9" fillId="5" borderId="0" xfId="0" applyNumberFormat="1" applyFont="1" applyFill="1"/>
    <xf numFmtId="3" fontId="9" fillId="5" borderId="0" xfId="1" applyNumberFormat="1" applyFont="1" applyFill="1" applyBorder="1" applyAlignment="1">
      <alignment horizontal="right" vertical="center"/>
    </xf>
    <xf numFmtId="3" fontId="9" fillId="5" borderId="0" xfId="1" applyNumberFormat="1" applyFont="1" applyFill="1" applyBorder="1"/>
    <xf numFmtId="3" fontId="9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wrapText="1"/>
    </xf>
    <xf numFmtId="166" fontId="13" fillId="0" borderId="0" xfId="1" applyNumberFormat="1" applyFont="1" applyFill="1" applyBorder="1"/>
    <xf numFmtId="3" fontId="5" fillId="0" borderId="0" xfId="0" applyNumberFormat="1" applyFont="1"/>
    <xf numFmtId="0" fontId="7" fillId="3" borderId="0" xfId="0" applyFont="1" applyFill="1" applyAlignment="1">
      <alignment horizontal="left" wrapText="1" indent="1"/>
    </xf>
    <xf numFmtId="166" fontId="9" fillId="0" borderId="0" xfId="1" applyNumberFormat="1" applyFont="1"/>
    <xf numFmtId="166" fontId="13" fillId="0" borderId="0" xfId="1" applyNumberFormat="1" applyFont="1"/>
    <xf numFmtId="165" fontId="13" fillId="0" borderId="0" xfId="2" applyNumberFormat="1" applyFont="1"/>
    <xf numFmtId="3" fontId="4" fillId="5" borderId="0" xfId="0" applyNumberFormat="1" applyFont="1" applyFill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3" fontId="10" fillId="0" borderId="0" xfId="0" applyNumberFormat="1" applyFont="1"/>
    <xf numFmtId="0" fontId="15" fillId="3" borderId="0" xfId="0" applyFont="1" applyFill="1"/>
    <xf numFmtId="0" fontId="3" fillId="3" borderId="0" xfId="0" applyFont="1" applyFill="1"/>
    <xf numFmtId="0" fontId="9" fillId="5" borderId="0" xfId="0" applyFont="1" applyFill="1"/>
    <xf numFmtId="0" fontId="13" fillId="5" borderId="0" xfId="0" applyFont="1" applyFill="1"/>
    <xf numFmtId="3" fontId="13" fillId="0" borderId="0" xfId="1" applyNumberFormat="1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3" fontId="4" fillId="0" borderId="0" xfId="1" applyNumberFormat="1" applyFont="1"/>
    <xf numFmtId="9" fontId="4" fillId="0" borderId="0" xfId="2" applyFont="1"/>
    <xf numFmtId="0" fontId="13" fillId="7" borderId="1" xfId="0" applyFont="1" applyFill="1" applyBorder="1" applyAlignment="1">
      <alignment horizontal="center"/>
    </xf>
    <xf numFmtId="3" fontId="4" fillId="7" borderId="0" xfId="0" applyNumberFormat="1" applyFont="1" applyFill="1"/>
    <xf numFmtId="3" fontId="5" fillId="7" borderId="0" xfId="0" applyNumberFormat="1" applyFont="1" applyFill="1"/>
    <xf numFmtId="3" fontId="4" fillId="7" borderId="0" xfId="1" applyNumberFormat="1" applyFont="1" applyFill="1"/>
    <xf numFmtId="0" fontId="4" fillId="7" borderId="0" xfId="0" applyFont="1" applyFill="1"/>
    <xf numFmtId="165" fontId="9" fillId="5" borderId="0" xfId="2" applyNumberFormat="1" applyFont="1" applyFill="1" applyBorder="1"/>
    <xf numFmtId="165" fontId="13" fillId="5" borderId="0" xfId="2" applyNumberFormat="1" applyFont="1" applyFill="1" applyBorder="1" applyAlignment="1">
      <alignment horizontal="right" vertical="center"/>
    </xf>
    <xf numFmtId="165" fontId="9" fillId="5" borderId="0" xfId="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5" fillId="5" borderId="0" xfId="0" applyNumberFormat="1" applyFont="1" applyFill="1"/>
    <xf numFmtId="2" fontId="4" fillId="0" borderId="0" xfId="1" applyNumberFormat="1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left" indent="1"/>
    </xf>
    <xf numFmtId="0" fontId="8" fillId="0" borderId="0" xfId="0" applyFont="1"/>
    <xf numFmtId="0" fontId="5" fillId="7" borderId="1" xfId="0" applyFont="1" applyFill="1" applyBorder="1" applyAlignment="1">
      <alignment horizontal="center"/>
    </xf>
    <xf numFmtId="3" fontId="9" fillId="0" borderId="0" xfId="1" applyNumberFormat="1" applyFont="1"/>
    <xf numFmtId="166" fontId="13" fillId="7" borderId="0" xfId="1" applyNumberFormat="1" applyFont="1" applyFill="1" applyBorder="1" applyAlignment="1">
      <alignment horizontal="right" vertical="center"/>
    </xf>
    <xf numFmtId="9" fontId="9" fillId="7" borderId="0" xfId="2" applyFont="1" applyFill="1" applyBorder="1" applyAlignment="1">
      <alignment horizontal="right" vertical="center"/>
    </xf>
    <xf numFmtId="3" fontId="9" fillId="7" borderId="0" xfId="1" applyNumberFormat="1" applyFont="1" applyFill="1" applyBorder="1" applyAlignment="1">
      <alignment horizontal="right" vertical="center"/>
    </xf>
    <xf numFmtId="3" fontId="9" fillId="7" borderId="0" xfId="0" applyNumberFormat="1" applyFont="1" applyFill="1"/>
    <xf numFmtId="3" fontId="13" fillId="7" borderId="0" xfId="1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/>
    <xf numFmtId="3" fontId="9" fillId="7" borderId="0" xfId="2" applyNumberFormat="1" applyFont="1" applyFill="1" applyBorder="1"/>
    <xf numFmtId="2" fontId="4" fillId="7" borderId="0" xfId="1" applyNumberFormat="1" applyFont="1" applyFill="1"/>
    <xf numFmtId="0" fontId="9" fillId="7" borderId="0" xfId="0" applyFont="1" applyFill="1"/>
    <xf numFmtId="3" fontId="13" fillId="7" borderId="0" xfId="0" applyNumberFormat="1" applyFont="1" applyFill="1"/>
    <xf numFmtId="167" fontId="9" fillId="0" borderId="0" xfId="0" applyNumberFormat="1" applyFont="1"/>
    <xf numFmtId="167" fontId="5" fillId="0" borderId="0" xfId="0" applyNumberFormat="1" applyFont="1"/>
    <xf numFmtId="4" fontId="9" fillId="0" borderId="0" xfId="0" applyNumberFormat="1" applyFont="1"/>
    <xf numFmtId="3" fontId="8" fillId="0" borderId="0" xfId="0" applyNumberFormat="1" applyFont="1" applyAlignment="1">
      <alignment vertical="center"/>
    </xf>
    <xf numFmtId="165" fontId="4" fillId="0" borderId="0" xfId="2" applyNumberFormat="1" applyFont="1"/>
    <xf numFmtId="3" fontId="13" fillId="0" borderId="0" xfId="1" applyNumberFormat="1" applyFont="1"/>
    <xf numFmtId="3" fontId="5" fillId="0" borderId="0" xfId="1" applyNumberFormat="1" applyFont="1"/>
    <xf numFmtId="167" fontId="9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9" fontId="9" fillId="8" borderId="0" xfId="2" applyFont="1" applyFill="1"/>
    <xf numFmtId="166" fontId="9" fillId="7" borderId="0" xfId="1" applyNumberFormat="1" applyFont="1" applyFill="1" applyBorder="1"/>
    <xf numFmtId="0" fontId="8" fillId="9" borderId="0" xfId="0" applyFont="1" applyFill="1" applyAlignment="1">
      <alignment horizontal="left" wrapText="1" indent="1"/>
    </xf>
    <xf numFmtId="9" fontId="9" fillId="7" borderId="0" xfId="2" applyFont="1" applyFill="1" applyBorder="1"/>
    <xf numFmtId="0" fontId="8" fillId="7" borderId="0" xfId="0" applyFont="1" applyFill="1" applyAlignment="1">
      <alignment horizontal="left" wrapText="1" indent="1"/>
    </xf>
    <xf numFmtId="9" fontId="4" fillId="7" borderId="0" xfId="2" applyFont="1" applyFill="1"/>
    <xf numFmtId="166" fontId="13" fillId="7" borderId="0" xfId="1" applyNumberFormat="1" applyFont="1" applyFill="1" applyBorder="1"/>
    <xf numFmtId="165" fontId="13" fillId="7" borderId="0" xfId="2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 applyAlignment="1">
      <alignment horizontal="right" vertical="center"/>
    </xf>
    <xf numFmtId="3" fontId="13" fillId="7" borderId="0" xfId="1" applyNumberFormat="1" applyFont="1" applyFill="1" applyBorder="1"/>
    <xf numFmtId="0" fontId="4" fillId="0" borderId="0" xfId="0" applyFont="1" applyAlignment="1">
      <alignment horizontal="right"/>
    </xf>
    <xf numFmtId="165" fontId="18" fillId="0" borderId="0" xfId="2" applyNumberFormat="1" applyFont="1" applyFill="1" applyBorder="1"/>
    <xf numFmtId="3" fontId="19" fillId="0" borderId="0" xfId="0" applyNumberFormat="1" applyFont="1"/>
    <xf numFmtId="9" fontId="20" fillId="0" borderId="0" xfId="2" applyFont="1" applyFill="1" applyBorder="1"/>
    <xf numFmtId="3" fontId="21" fillId="0" borderId="0" xfId="0" applyNumberFormat="1" applyFont="1"/>
    <xf numFmtId="166" fontId="19" fillId="0" borderId="0" xfId="8" applyNumberFormat="1" applyFont="1" applyFill="1" applyBorder="1"/>
    <xf numFmtId="165" fontId="20" fillId="0" borderId="0" xfId="2" applyNumberFormat="1" applyFont="1" applyFill="1" applyBorder="1"/>
    <xf numFmtId="10" fontId="22" fillId="0" borderId="0" xfId="2" applyNumberFormat="1" applyFont="1" applyFill="1" applyBorder="1"/>
    <xf numFmtId="3" fontId="20" fillId="0" borderId="0" xfId="0" applyNumberFormat="1" applyFont="1"/>
    <xf numFmtId="3" fontId="21" fillId="0" borderId="0" xfId="8" applyNumberFormat="1" applyFont="1" applyFill="1" applyBorder="1" applyAlignment="1">
      <alignment horizontal="right" vertical="center"/>
    </xf>
    <xf numFmtId="0" fontId="20" fillId="0" borderId="0" xfId="0" applyFont="1"/>
    <xf numFmtId="3" fontId="19" fillId="0" borderId="0" xfId="8" applyNumberFormat="1" applyFont="1" applyFill="1" applyBorder="1" applyAlignment="1">
      <alignment horizontal="right" vertical="center"/>
    </xf>
    <xf numFmtId="3" fontId="23" fillId="0" borderId="0" xfId="0" applyNumberFormat="1" applyFont="1"/>
    <xf numFmtId="4" fontId="21" fillId="0" borderId="0" xfId="0" applyNumberFormat="1" applyFont="1"/>
    <xf numFmtId="0" fontId="13" fillId="7" borderId="0" xfId="0" applyFont="1" applyFill="1"/>
    <xf numFmtId="9" fontId="9" fillId="5" borderId="0" xfId="2" applyFont="1" applyFill="1" applyBorder="1" applyAlignment="1">
      <alignment horizontal="right" vertical="center"/>
    </xf>
    <xf numFmtId="9" fontId="9" fillId="7" borderId="0" xfId="2" applyFont="1" applyFill="1"/>
    <xf numFmtId="165" fontId="13" fillId="0" borderId="0" xfId="2" applyNumberFormat="1" applyFont="1" applyFill="1" applyBorder="1"/>
    <xf numFmtId="0" fontId="5" fillId="5" borderId="0" xfId="0" applyFont="1" applyFill="1"/>
    <xf numFmtId="9" fontId="13" fillId="0" borderId="0" xfId="2" applyFont="1" applyFill="1" applyBorder="1"/>
    <xf numFmtId="166" fontId="9" fillId="0" borderId="0" xfId="8" applyNumberFormat="1" applyFont="1"/>
    <xf numFmtId="0" fontId="13" fillId="7" borderId="0" xfId="0" applyFont="1" applyFill="1" applyAlignment="1">
      <alignment horizontal="centerContinuous"/>
    </xf>
    <xf numFmtId="166" fontId="5" fillId="0" borderId="0" xfId="1" applyNumberFormat="1" applyFont="1"/>
    <xf numFmtId="166" fontId="4" fillId="0" borderId="0" xfId="1" applyNumberFormat="1" applyFont="1"/>
    <xf numFmtId="166" fontId="5" fillId="0" borderId="0" xfId="1" applyNumberFormat="1" applyFont="1" applyFill="1"/>
    <xf numFmtId="166" fontId="4" fillId="0" borderId="0" xfId="1" applyNumberFormat="1" applyFont="1" applyFill="1"/>
    <xf numFmtId="165" fontId="5" fillId="0" borderId="0" xfId="2" applyNumberFormat="1" applyFont="1"/>
  </cellXfs>
  <cellStyles count="10">
    <cellStyle name="A_Value_Mio" xfId="4" xr:uid="{9DE5DF9C-9987-4CA6-9F3D-7EBE6F95E676}"/>
    <cellStyle name="Comma" xfId="1" builtinId="3"/>
    <cellStyle name="Comma 2" xfId="8" xr:uid="{C3485033-96BA-4BA2-B7C3-40960FF03902}"/>
    <cellStyle name="Comma 4" xfId="9" xr:uid="{C659FCEC-498E-4C77-A639-DB300374CE28}"/>
    <cellStyle name="Normal" xfId="0" builtinId="0"/>
    <cellStyle name="Normal 2" xfId="5" xr:uid="{20E83427-0271-40D6-A7D0-E142E7A2E8F1}"/>
    <cellStyle name="Normal 3" xfId="7" xr:uid="{F1A2A41C-18E5-444C-81F9-8DD3561F8DD6}"/>
    <cellStyle name="Percent" xfId="2" builtinId="5"/>
    <cellStyle name="Standard 2" xfId="6" xr:uid="{91857966-1C0F-4F5A-80D8-91D82A43856C}"/>
    <cellStyle name="Standard IZ" xfId="3" xr:uid="{F8D012A1-253D-44C5-96A2-A292A0470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266362</xdr:colOff>
      <xdr:row>4</xdr:row>
      <xdr:rowOff>79931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CC00E-C0BF-45E4-9AB5-7EE39554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2704762" cy="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45720</xdr:rowOff>
    </xdr:from>
    <xdr:to>
      <xdr:col>1</xdr:col>
      <xdr:colOff>2666662</xdr:colOff>
      <xdr:row>3</xdr:row>
      <xdr:rowOff>132001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C3626-4C20-9C25-7999-DA33A5FD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45720"/>
          <a:ext cx="2704762" cy="6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15</xdr:col>
      <xdr:colOff>15435</xdr:colOff>
      <xdr:row>3</xdr:row>
      <xdr:rowOff>136446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7E62D-7A68-4631-A124-8062DD11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94277</xdr:colOff>
      <xdr:row>3</xdr:row>
      <xdr:rowOff>95171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A8289-C25E-46AC-8EEB-B3806CDF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98981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2CC28-15AA-4CFA-927E-D0DDF1B1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111046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BC89F-903F-481C-B514-4E842ED8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D0C4-4CA6-4D7A-B2DD-AB02CD95E22E}">
  <sheetPr>
    <tabColor rgb="FF00B050"/>
  </sheetPr>
  <dimension ref="B7:C9"/>
  <sheetViews>
    <sheetView showGridLines="0" workbookViewId="0">
      <selection activeCell="C9" sqref="C9"/>
    </sheetView>
  </sheetViews>
  <sheetFormatPr defaultColWidth="9.140625" defaultRowHeight="15" x14ac:dyDescent="0.25"/>
  <sheetData>
    <row r="7" spans="2:3" x14ac:dyDescent="0.25">
      <c r="B7" s="51" t="s">
        <v>0</v>
      </c>
      <c r="C7" s="51"/>
    </row>
    <row r="8" spans="2:3" x14ac:dyDescent="0.25">
      <c r="B8" s="52" t="s">
        <v>1</v>
      </c>
      <c r="C8" s="52"/>
    </row>
    <row r="9" spans="2:3" x14ac:dyDescent="0.25">
      <c r="B9" s="51"/>
      <c r="C9" s="5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633A-DD46-4FA4-B48B-85FFEC61B836}">
  <dimension ref="B2:AF39"/>
  <sheetViews>
    <sheetView showGridLines="0" tabSelected="1" workbookViewId="0">
      <pane ySplit="9" topLeftCell="A10" activePane="bottomLeft" state="frozen"/>
      <selection pane="bottomLeft" activeCell="E41" sqref="E41"/>
    </sheetView>
  </sheetViews>
  <sheetFormatPr defaultColWidth="8.85546875" defaultRowHeight="12.75" x14ac:dyDescent="0.2"/>
  <cols>
    <col min="1" max="1" width="2.42578125" style="2" customWidth="1"/>
    <col min="2" max="2" width="48.5703125" style="2" customWidth="1"/>
    <col min="3" max="3" width="0.85546875" style="2" customWidth="1"/>
    <col min="4" max="8" width="8.85546875" style="13"/>
    <col min="9" max="9" width="0.85546875" style="13" customWidth="1"/>
    <col min="10" max="11" width="8.85546875" style="13"/>
    <col min="12" max="12" width="9" style="13" customWidth="1"/>
    <col min="13" max="14" width="8.85546875" style="13"/>
    <col min="15" max="15" width="0.85546875" style="13" customWidth="1"/>
    <col min="16" max="19" width="8.85546875" style="13"/>
    <col min="20" max="20" width="8.85546875" style="2" customWidth="1"/>
    <col min="21" max="21" width="1.85546875" style="2" customWidth="1"/>
    <col min="22" max="23" width="8.85546875" style="13"/>
    <col min="24" max="25" width="8.85546875" style="2"/>
    <col min="26" max="26" width="9.140625" style="2" customWidth="1"/>
    <col min="27" max="27" width="1.85546875" style="2" customWidth="1"/>
    <col min="28" max="28" width="8.85546875" style="13"/>
    <col min="29" max="31" width="8.85546875" style="2"/>
    <col min="32" max="32" width="9.140625" style="2" customWidth="1"/>
    <col min="33" max="16384" width="8.85546875" style="2"/>
  </cols>
  <sheetData>
    <row r="2" spans="2:32" x14ac:dyDescent="0.2">
      <c r="B2" s="6"/>
    </row>
    <row r="3" spans="2:32" x14ac:dyDescent="0.2">
      <c r="B3" s="6"/>
    </row>
    <row r="4" spans="2:32" x14ac:dyDescent="0.2">
      <c r="B4" s="6"/>
    </row>
    <row r="5" spans="2:32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V5" s="14"/>
      <c r="W5" s="14"/>
      <c r="AB5" s="14"/>
    </row>
    <row r="6" spans="2:32" ht="3.6" customHeight="1" x14ac:dyDescent="0.2"/>
    <row r="7" spans="2:32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V7" s="14"/>
      <c r="W7" s="14"/>
      <c r="AB7" s="14"/>
    </row>
    <row r="8" spans="2:32" ht="15" customHeight="1" x14ac:dyDescent="0.2"/>
    <row r="9" spans="2:32" ht="15" customHeight="1" x14ac:dyDescent="0.25"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  <c r="I9" s="16"/>
      <c r="J9" s="15" t="s">
        <v>7</v>
      </c>
      <c r="K9" s="15" t="s">
        <v>8</v>
      </c>
      <c r="L9" s="15" t="s">
        <v>9</v>
      </c>
      <c r="M9" s="15" t="s">
        <v>10</v>
      </c>
      <c r="N9" s="15" t="s">
        <v>11</v>
      </c>
      <c r="O9" s="16"/>
      <c r="P9" s="15" t="s">
        <v>12</v>
      </c>
      <c r="Q9" s="15" t="s">
        <v>13</v>
      </c>
      <c r="R9" s="15" t="s">
        <v>14</v>
      </c>
      <c r="S9" s="15" t="s">
        <v>15</v>
      </c>
      <c r="T9" s="1" t="s">
        <v>16</v>
      </c>
      <c r="V9" s="15" t="s">
        <v>17</v>
      </c>
      <c r="W9" s="15" t="s">
        <v>18</v>
      </c>
      <c r="X9" s="15" t="s">
        <v>37</v>
      </c>
      <c r="Y9" s="15" t="s">
        <v>38</v>
      </c>
      <c r="Z9" s="15" t="s">
        <v>149</v>
      </c>
      <c r="AB9" s="15" t="s">
        <v>159</v>
      </c>
      <c r="AC9" s="15" t="s">
        <v>162</v>
      </c>
      <c r="AD9" s="15" t="s">
        <v>163</v>
      </c>
      <c r="AE9" s="15" t="s">
        <v>164</v>
      </c>
      <c r="AF9" s="15" t="s">
        <v>165</v>
      </c>
    </row>
    <row r="10" spans="2:32" ht="15" customHeight="1" x14ac:dyDescent="0.2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"/>
      <c r="V10" s="16"/>
      <c r="W10" s="16"/>
      <c r="X10" s="16"/>
      <c r="Y10" s="16"/>
      <c r="Z10" s="16"/>
      <c r="AB10" s="16"/>
      <c r="AC10" s="16"/>
      <c r="AD10" s="16"/>
      <c r="AE10" s="16"/>
      <c r="AF10" s="16"/>
    </row>
    <row r="11" spans="2:32" x14ac:dyDescent="0.2">
      <c r="B11" s="7" t="s">
        <v>19</v>
      </c>
      <c r="D11" s="53"/>
      <c r="E11" s="53"/>
      <c r="F11" s="53"/>
      <c r="G11" s="53"/>
      <c r="H11" s="54"/>
      <c r="J11" s="53"/>
      <c r="K11" s="53"/>
      <c r="L11" s="53"/>
      <c r="M11" s="53"/>
      <c r="N11" s="54"/>
      <c r="P11" s="53"/>
      <c r="Q11" s="53"/>
      <c r="R11" s="53"/>
      <c r="S11" s="53"/>
      <c r="T11" s="125"/>
      <c r="V11" s="53"/>
      <c r="W11" s="53"/>
      <c r="X11" s="53"/>
      <c r="Y11" s="53"/>
      <c r="Z11" s="53"/>
      <c r="AB11" s="53"/>
      <c r="AC11" s="53"/>
      <c r="AD11" s="53"/>
      <c r="AE11" s="53"/>
      <c r="AF11" s="53"/>
    </row>
    <row r="12" spans="2:32" x14ac:dyDescent="0.2">
      <c r="B12" s="8" t="s">
        <v>20</v>
      </c>
      <c r="D12" s="25">
        <v>1377.374</v>
      </c>
      <c r="E12" s="25">
        <v>1443</v>
      </c>
      <c r="F12" s="26">
        <v>1498</v>
      </c>
      <c r="G12" s="25">
        <f>H12</f>
        <v>1525</v>
      </c>
      <c r="H12" s="27">
        <v>1525</v>
      </c>
      <c r="I12" s="10"/>
      <c r="J12" s="25">
        <v>1606</v>
      </c>
      <c r="K12" s="25">
        <v>1661</v>
      </c>
      <c r="L12" s="25">
        <v>1690</v>
      </c>
      <c r="M12" s="25">
        <f>N12</f>
        <v>1706</v>
      </c>
      <c r="N12" s="27">
        <v>1706</v>
      </c>
      <c r="O12" s="10"/>
      <c r="P12" s="25">
        <v>1715</v>
      </c>
      <c r="Q12" s="25">
        <v>1725</v>
      </c>
      <c r="R12" s="25">
        <v>1752</v>
      </c>
      <c r="S12" s="10">
        <v>1734</v>
      </c>
      <c r="T12" s="93">
        <v>1734</v>
      </c>
      <c r="V12" s="25">
        <v>1716</v>
      </c>
      <c r="W12" s="25">
        <v>1735</v>
      </c>
      <c r="X12" s="25">
        <v>1735</v>
      </c>
      <c r="Y12" s="25">
        <v>1735</v>
      </c>
      <c r="Z12" s="27">
        <v>1747</v>
      </c>
      <c r="AB12" s="25">
        <v>1747</v>
      </c>
      <c r="AC12" s="25">
        <v>1697</v>
      </c>
      <c r="AD12" s="25">
        <v>1697</v>
      </c>
      <c r="AE12" s="25">
        <v>1573</v>
      </c>
      <c r="AF12" s="27">
        <v>1573</v>
      </c>
    </row>
    <row r="13" spans="2:32" x14ac:dyDescent="0.2">
      <c r="B13" s="8" t="s">
        <v>21</v>
      </c>
      <c r="D13" s="25">
        <v>441.16500000000002</v>
      </c>
      <c r="E13" s="25">
        <v>551</v>
      </c>
      <c r="F13" s="26">
        <v>526</v>
      </c>
      <c r="G13" s="10">
        <v>442.08699999999999</v>
      </c>
      <c r="H13" s="27">
        <v>1936</v>
      </c>
      <c r="I13" s="10"/>
      <c r="J13" s="25">
        <v>521</v>
      </c>
      <c r="K13" s="25">
        <v>650</v>
      </c>
      <c r="L13" s="25">
        <v>592</v>
      </c>
      <c r="M13" s="10">
        <v>445</v>
      </c>
      <c r="N13" s="27">
        <v>2208</v>
      </c>
      <c r="O13" s="10"/>
      <c r="P13" s="25">
        <v>554</v>
      </c>
      <c r="Q13" s="25">
        <v>692</v>
      </c>
      <c r="R13" s="25">
        <v>624.21400000000006</v>
      </c>
      <c r="S13" s="10">
        <v>434</v>
      </c>
      <c r="T13" s="93">
        <v>2304</v>
      </c>
      <c r="V13" s="25">
        <v>519</v>
      </c>
      <c r="W13" s="25">
        <v>696</v>
      </c>
      <c r="X13" s="25">
        <v>642</v>
      </c>
      <c r="Y13" s="25">
        <v>438</v>
      </c>
      <c r="Z13" s="27">
        <v>2295</v>
      </c>
      <c r="AB13" s="25">
        <v>521</v>
      </c>
      <c r="AC13" s="25">
        <v>645</v>
      </c>
      <c r="AD13" s="25">
        <v>645</v>
      </c>
      <c r="AE13" s="25">
        <f>AF13-SUM(AB13:AD13)</f>
        <v>284</v>
      </c>
      <c r="AF13" s="27">
        <v>2095</v>
      </c>
    </row>
    <row r="14" spans="2:32" x14ac:dyDescent="0.2">
      <c r="B14" s="8" t="s">
        <v>22</v>
      </c>
      <c r="D14" s="94">
        <v>78.387775150365968</v>
      </c>
      <c r="E14" s="94">
        <v>80.099999999999994</v>
      </c>
      <c r="F14" s="94">
        <v>80.099999999999994</v>
      </c>
      <c r="G14" s="94">
        <f>H14</f>
        <v>83.1</v>
      </c>
      <c r="H14" s="95">
        <v>83.1</v>
      </c>
      <c r="I14" s="87"/>
      <c r="J14" s="94">
        <v>84.9</v>
      </c>
      <c r="K14" s="94">
        <v>86.3</v>
      </c>
      <c r="L14" s="94">
        <v>85.9</v>
      </c>
      <c r="M14" s="94">
        <f>N14</f>
        <v>85.9</v>
      </c>
      <c r="N14" s="95">
        <v>85.9</v>
      </c>
      <c r="O14" s="87"/>
      <c r="P14" s="94">
        <v>85.9</v>
      </c>
      <c r="Q14" s="94">
        <v>86</v>
      </c>
      <c r="R14" s="94">
        <v>87.713823077104209</v>
      </c>
      <c r="S14" s="87">
        <v>89.8</v>
      </c>
      <c r="T14" s="88">
        <v>89.8</v>
      </c>
      <c r="V14" s="94">
        <v>92.4</v>
      </c>
      <c r="W14" s="94">
        <v>94.6</v>
      </c>
      <c r="X14" s="94">
        <v>96.75</v>
      </c>
      <c r="Y14" s="94">
        <v>95.67</v>
      </c>
      <c r="Z14" s="95">
        <v>95.67</v>
      </c>
      <c r="AB14" s="94">
        <v>96.79</v>
      </c>
      <c r="AC14" s="94">
        <v>97.6</v>
      </c>
      <c r="AD14" s="94">
        <v>97.6</v>
      </c>
      <c r="AE14" s="94">
        <v>101.7</v>
      </c>
      <c r="AF14" s="95">
        <v>101.7</v>
      </c>
    </row>
    <row r="15" spans="2:32" x14ac:dyDescent="0.2">
      <c r="B15" s="8"/>
      <c r="D15" s="10"/>
      <c r="E15" s="10"/>
      <c r="F15" s="10"/>
      <c r="G15" s="10"/>
      <c r="H15" s="30"/>
      <c r="I15" s="10"/>
      <c r="J15" s="10"/>
      <c r="K15" s="10"/>
      <c r="L15" s="10"/>
      <c r="M15" s="10"/>
      <c r="N15" s="30"/>
      <c r="O15" s="10"/>
      <c r="P15" s="10"/>
      <c r="Q15" s="10"/>
      <c r="R15" s="10"/>
      <c r="S15" s="10"/>
      <c r="T15" s="40"/>
      <c r="V15" s="10"/>
      <c r="W15" s="10"/>
      <c r="X15" s="10"/>
      <c r="Y15" s="10"/>
      <c r="Z15" s="30"/>
      <c r="AB15" s="10"/>
      <c r="AC15" s="10"/>
      <c r="AD15" s="10"/>
      <c r="AE15" s="10"/>
      <c r="AF15" s="30"/>
    </row>
    <row r="16" spans="2:32" x14ac:dyDescent="0.2">
      <c r="B16" s="7" t="s">
        <v>23</v>
      </c>
      <c r="D16" s="53"/>
      <c r="E16" s="53"/>
      <c r="F16" s="53"/>
      <c r="G16" s="53"/>
      <c r="H16" s="54"/>
      <c r="J16" s="53"/>
      <c r="K16" s="53"/>
      <c r="L16" s="53"/>
      <c r="M16" s="53"/>
      <c r="N16" s="54"/>
      <c r="P16" s="53"/>
      <c r="Q16" s="53"/>
      <c r="R16" s="53"/>
      <c r="S16" s="53"/>
      <c r="T16" s="125"/>
      <c r="V16" s="53"/>
      <c r="W16" s="53"/>
      <c r="X16" s="53"/>
      <c r="Y16" s="53"/>
      <c r="Z16" s="54"/>
      <c r="AB16" s="53"/>
      <c r="AC16" s="53"/>
      <c r="AD16" s="53"/>
      <c r="AE16" s="53"/>
      <c r="AF16" s="54"/>
    </row>
    <row r="17" spans="2:32" x14ac:dyDescent="0.2">
      <c r="B17" s="11" t="s">
        <v>24</v>
      </c>
      <c r="D17" s="10">
        <v>35043</v>
      </c>
      <c r="E17" s="9">
        <v>45391</v>
      </c>
      <c r="F17" s="17">
        <v>44430</v>
      </c>
      <c r="G17" s="10">
        <v>39337</v>
      </c>
      <c r="H17" s="18">
        <v>164201</v>
      </c>
      <c r="J17" s="9">
        <v>44399</v>
      </c>
      <c r="K17" s="9">
        <v>56108</v>
      </c>
      <c r="L17" s="9">
        <v>49399</v>
      </c>
      <c r="M17" s="10">
        <v>44342</v>
      </c>
      <c r="N17" s="18">
        <v>194248</v>
      </c>
      <c r="P17" s="9">
        <v>47186</v>
      </c>
      <c r="Q17" s="9">
        <v>61105</v>
      </c>
      <c r="R17" s="9">
        <v>58262</v>
      </c>
      <c r="S17" s="10">
        <v>43515</v>
      </c>
      <c r="T17" s="30">
        <v>210067</v>
      </c>
      <c r="V17" s="9">
        <f>'2_Income Statement'!V11</f>
        <v>50099</v>
      </c>
      <c r="W17" s="9">
        <f>'2_Income Statement'!W11</f>
        <v>67059</v>
      </c>
      <c r="X17" s="9">
        <f>'2_Income Statement'!X11</f>
        <v>59666</v>
      </c>
      <c r="Y17" s="9">
        <f>'2_Income Statement'!Y11</f>
        <v>46705</v>
      </c>
      <c r="Z17" s="18">
        <f>'2_Income Statement'!Z11</f>
        <v>223530</v>
      </c>
      <c r="AB17" s="9">
        <f>'2_Income Statement'!AB11</f>
        <v>51115</v>
      </c>
      <c r="AC17" s="9">
        <f>'2_Income Statement'!AC11</f>
        <v>67599</v>
      </c>
      <c r="AD17" s="9">
        <f>'2_Income Statement'!AD11</f>
        <v>57774</v>
      </c>
      <c r="AE17" s="9">
        <f>'2_Income Statement'!AE11</f>
        <v>40264</v>
      </c>
      <c r="AF17" s="18">
        <f>'2_Income Statement'!AF11</f>
        <v>216752</v>
      </c>
    </row>
    <row r="18" spans="2:32" x14ac:dyDescent="0.2">
      <c r="B18" s="11" t="s">
        <v>25</v>
      </c>
      <c r="D18" s="10">
        <v>16430</v>
      </c>
      <c r="E18" s="9">
        <v>21629</v>
      </c>
      <c r="F18" s="17">
        <v>21933</v>
      </c>
      <c r="G18" s="10">
        <v>21225</v>
      </c>
      <c r="H18" s="18">
        <v>81217</v>
      </c>
      <c r="J18" s="9">
        <v>22898</v>
      </c>
      <c r="K18" s="9">
        <v>26721</v>
      </c>
      <c r="L18" s="9">
        <v>22707</v>
      </c>
      <c r="M18" s="10">
        <v>23130</v>
      </c>
      <c r="N18" s="18">
        <v>95456</v>
      </c>
      <c r="P18" s="9">
        <v>23231</v>
      </c>
      <c r="Q18" s="9">
        <v>28599</v>
      </c>
      <c r="R18" s="9">
        <v>27453</v>
      </c>
      <c r="S18" s="10">
        <v>22602</v>
      </c>
      <c r="T18" s="30">
        <v>101885</v>
      </c>
      <c r="V18" s="9">
        <f>'2_Income Statement'!V19</f>
        <v>26859</v>
      </c>
      <c r="W18" s="9">
        <f>'2_Income Statement'!W19</f>
        <v>32652</v>
      </c>
      <c r="X18" s="9">
        <f>'2_Income Statement'!X19</f>
        <v>27299</v>
      </c>
      <c r="Y18" s="9">
        <f>'2_Income Statement'!Y19</f>
        <v>26345</v>
      </c>
      <c r="Z18" s="18">
        <f>'2_Income Statement'!Z19</f>
        <v>113157</v>
      </c>
      <c r="AB18" s="9">
        <f>'2_Income Statement'!AB19</f>
        <v>26582</v>
      </c>
      <c r="AC18" s="9">
        <f>'2_Income Statement'!AC19</f>
        <v>32917</v>
      </c>
      <c r="AD18" s="9">
        <f>'2_Income Statement'!AD19</f>
        <v>28177</v>
      </c>
      <c r="AE18" s="9">
        <f>'2_Income Statement'!AE19</f>
        <v>20340</v>
      </c>
      <c r="AF18" s="18">
        <f>'2_Income Statement'!AF19</f>
        <v>108016</v>
      </c>
    </row>
    <row r="19" spans="2:32" x14ac:dyDescent="0.2">
      <c r="B19" s="11" t="s">
        <v>26</v>
      </c>
      <c r="D19" s="21">
        <v>0.46885255257826097</v>
      </c>
      <c r="E19" s="22">
        <v>0.47699999999999998</v>
      </c>
      <c r="F19" s="21">
        <v>0.49399999999999999</v>
      </c>
      <c r="G19" s="21">
        <v>0.53956834532374098</v>
      </c>
      <c r="H19" s="23">
        <v>0.495</v>
      </c>
      <c r="I19" s="24"/>
      <c r="J19" s="22">
        <v>0.51600000000000001</v>
      </c>
      <c r="K19" s="22">
        <v>0.47599999999999998</v>
      </c>
      <c r="L19" s="22">
        <v>0.46</v>
      </c>
      <c r="M19" s="21">
        <v>0.52162735104415681</v>
      </c>
      <c r="N19" s="23">
        <v>0.49099999999999999</v>
      </c>
      <c r="O19" s="24"/>
      <c r="P19" s="22">
        <v>0.49199999999999999</v>
      </c>
      <c r="Q19" s="22">
        <v>0.46800000000000003</v>
      </c>
      <c r="R19" s="22">
        <v>0.47119906628677355</v>
      </c>
      <c r="S19" s="22">
        <v>0.51900000000000002</v>
      </c>
      <c r="T19" s="23">
        <v>0.48499999999999999</v>
      </c>
      <c r="V19" s="22">
        <f>'2_Income Statement'!V20</f>
        <v>0.53600000000000003</v>
      </c>
      <c r="W19" s="22">
        <f>'2_Income Statement'!W20</f>
        <v>0.48699999999999999</v>
      </c>
      <c r="X19" s="22">
        <f>'2_Income Statement'!X20</f>
        <v>0.45753025173465628</v>
      </c>
      <c r="Y19" s="22">
        <f>'2_Income Statement'!Y20</f>
        <v>0.56407236912536129</v>
      </c>
      <c r="Z19" s="23">
        <f>'2_Income Statement'!Z20</f>
        <v>0.50622735203328417</v>
      </c>
      <c r="AB19" s="22">
        <f>'2_Income Statement'!AB20</f>
        <v>0.52004304020346281</v>
      </c>
      <c r="AC19" s="22">
        <f>'2_Income Statement'!AC20</f>
        <v>0.48694507315196972</v>
      </c>
      <c r="AD19" s="22">
        <f>'2_Income Statement'!AD20</f>
        <v>0.4877107349326687</v>
      </c>
      <c r="AE19" s="22">
        <f>'2_Income Statement'!AE20</f>
        <v>0.50516590502682301</v>
      </c>
      <c r="AF19" s="23">
        <f>'2_Income Statement'!AF20</f>
        <v>0.49833911567136635</v>
      </c>
    </row>
    <row r="20" spans="2:32" x14ac:dyDescent="0.2">
      <c r="B20" s="12" t="s">
        <v>27</v>
      </c>
      <c r="D20" s="10">
        <v>-879</v>
      </c>
      <c r="E20" s="25">
        <v>3190</v>
      </c>
      <c r="F20" s="26">
        <v>2158</v>
      </c>
      <c r="G20" s="10">
        <v>2285</v>
      </c>
      <c r="H20" s="27">
        <v>6754</v>
      </c>
      <c r="I20" s="10"/>
      <c r="J20" s="25">
        <v>726</v>
      </c>
      <c r="K20" s="25">
        <v>1603</v>
      </c>
      <c r="L20" s="25">
        <v>268</v>
      </c>
      <c r="M20" s="10">
        <v>1552</v>
      </c>
      <c r="N20" s="27">
        <v>4149</v>
      </c>
      <c r="O20" s="10"/>
      <c r="P20" s="25">
        <v>-4585</v>
      </c>
      <c r="Q20" s="25">
        <v>583</v>
      </c>
      <c r="R20" s="25">
        <v>-610</v>
      </c>
      <c r="S20" s="10">
        <v>-3677</v>
      </c>
      <c r="T20" s="30">
        <v>-8289</v>
      </c>
      <c r="V20" s="25">
        <f>'2_Income Statement'!V37</f>
        <v>-1637</v>
      </c>
      <c r="W20" s="25">
        <f>'2_Income Statement'!W37</f>
        <v>2300</v>
      </c>
      <c r="X20" s="25">
        <f>'2_Income Statement'!X37</f>
        <v>239</v>
      </c>
      <c r="Y20" s="25">
        <f>'2_Income Statement'!Y37</f>
        <v>-2</v>
      </c>
      <c r="Z20" s="27">
        <f>'2_Income Statement'!Z37</f>
        <v>900</v>
      </c>
      <c r="AB20" s="25">
        <f>'2_Income Statement'!AB37</f>
        <v>-1640</v>
      </c>
      <c r="AC20" s="25">
        <f>'2_Income Statement'!AC37</f>
        <v>836</v>
      </c>
      <c r="AD20" s="25">
        <f>'2_Income Statement'!AD37</f>
        <v>-1422</v>
      </c>
      <c r="AE20" s="25">
        <f>'2_Income Statement'!AE37</f>
        <v>-3576.1702388774011</v>
      </c>
      <c r="AF20" s="27">
        <f>'2_Income Statement'!AF37</f>
        <v>-5801</v>
      </c>
    </row>
    <row r="21" spans="2:32" x14ac:dyDescent="0.2">
      <c r="B21" s="11" t="s">
        <v>28</v>
      </c>
      <c r="D21" s="19">
        <f>D20/D17</f>
        <v>-2.5083468881088949E-2</v>
      </c>
      <c r="E21" s="19">
        <f t="shared" ref="E21:T21" si="0">E20/E17</f>
        <v>7.0278248992090939E-2</v>
      </c>
      <c r="F21" s="19">
        <f t="shared" si="0"/>
        <v>4.8570785505289218E-2</v>
      </c>
      <c r="G21" s="19">
        <f t="shared" si="0"/>
        <v>5.8087805374075298E-2</v>
      </c>
      <c r="H21" s="126">
        <f t="shared" si="0"/>
        <v>4.1132514418304393E-2</v>
      </c>
      <c r="I21" s="19" t="e">
        <f t="shared" si="0"/>
        <v>#DIV/0!</v>
      </c>
      <c r="J21" s="19">
        <f t="shared" si="0"/>
        <v>1.6351719633325074E-2</v>
      </c>
      <c r="K21" s="19">
        <f t="shared" si="0"/>
        <v>2.8569900905396736E-2</v>
      </c>
      <c r="L21" s="19">
        <f t="shared" si="0"/>
        <v>5.4252110366606607E-3</v>
      </c>
      <c r="M21" s="19">
        <f t="shared" si="0"/>
        <v>3.5000676559469576E-2</v>
      </c>
      <c r="N21" s="126">
        <f t="shared" si="0"/>
        <v>2.1359293274576828E-2</v>
      </c>
      <c r="O21" s="19" t="e">
        <f t="shared" si="0"/>
        <v>#DIV/0!</v>
      </c>
      <c r="P21" s="19">
        <f t="shared" si="0"/>
        <v>-9.7168651718730126E-2</v>
      </c>
      <c r="Q21" s="19">
        <f t="shared" si="0"/>
        <v>9.5409540954095404E-3</v>
      </c>
      <c r="R21" s="19">
        <f t="shared" si="0"/>
        <v>-1.0469946105523325E-2</v>
      </c>
      <c r="S21" s="19">
        <f t="shared" si="0"/>
        <v>-8.4499597839825344E-2</v>
      </c>
      <c r="T21" s="126">
        <f t="shared" si="0"/>
        <v>-3.9458839322692285E-2</v>
      </c>
      <c r="V21" s="21">
        <f>V20/V17</f>
        <v>-3.267530290025749E-2</v>
      </c>
      <c r="W21" s="21">
        <f>W20/W17</f>
        <v>3.4298155355731517E-2</v>
      </c>
      <c r="X21" s="21">
        <f>X20/X17</f>
        <v>4.0056313478362884E-3</v>
      </c>
      <c r="Y21" s="21">
        <f t="shared" ref="Y21:Z21" si="1">Y20/Y17</f>
        <v>-4.2821967669414408E-5</v>
      </c>
      <c r="Z21" s="124">
        <f t="shared" si="1"/>
        <v>4.0263051939336998E-3</v>
      </c>
      <c r="AB21" s="21">
        <f>AB20/AB17</f>
        <v>-3.208451530861782E-2</v>
      </c>
      <c r="AC21" s="21">
        <f>AC20/AC17</f>
        <v>1.236704684980547E-2</v>
      </c>
      <c r="AD21" s="21">
        <f>AD20/AD17</f>
        <v>-2.4613147782739642E-2</v>
      </c>
      <c r="AE21" s="21">
        <f t="shared" ref="AE21:AF21" si="2">AE20/AE17</f>
        <v>-8.881805679707433E-2</v>
      </c>
      <c r="AF21" s="124">
        <f t="shared" si="2"/>
        <v>-2.6763305528899387E-2</v>
      </c>
    </row>
    <row r="22" spans="2:32" x14ac:dyDescent="0.2">
      <c r="B22" s="8"/>
      <c r="H22" s="16"/>
      <c r="N22" s="16"/>
      <c r="T22" s="4"/>
      <c r="X22" s="13"/>
      <c r="Y22" s="13"/>
      <c r="Z22" s="16"/>
      <c r="AC22" s="13"/>
      <c r="AD22" s="13"/>
      <c r="AE22" s="13"/>
      <c r="AF22" s="16"/>
    </row>
    <row r="23" spans="2:32" x14ac:dyDescent="0.2">
      <c r="B23" s="7" t="s">
        <v>29</v>
      </c>
      <c r="D23" s="53"/>
      <c r="E23" s="53"/>
      <c r="F23" s="53"/>
      <c r="G23" s="53"/>
      <c r="H23" s="54"/>
      <c r="J23" s="53"/>
      <c r="K23" s="53"/>
      <c r="L23" s="53"/>
      <c r="M23" s="53"/>
      <c r="N23" s="54"/>
      <c r="P23" s="53"/>
      <c r="Q23" s="53"/>
      <c r="R23" s="53"/>
      <c r="S23" s="53"/>
      <c r="T23" s="125"/>
      <c r="V23" s="53"/>
      <c r="W23" s="53"/>
      <c r="X23" s="53"/>
      <c r="Y23" s="53"/>
      <c r="Z23" s="54"/>
      <c r="AB23" s="53"/>
      <c r="AC23" s="53"/>
      <c r="AD23" s="53"/>
      <c r="AE23" s="53"/>
      <c r="AF23" s="54"/>
    </row>
    <row r="24" spans="2:32" x14ac:dyDescent="0.2">
      <c r="B24" s="12"/>
      <c r="D24" s="10"/>
      <c r="E24" s="10"/>
      <c r="F24" s="10"/>
      <c r="G24" s="10"/>
      <c r="H24" s="30"/>
      <c r="I24" s="10"/>
      <c r="K24" s="10"/>
      <c r="L24" s="10"/>
      <c r="M24" s="10"/>
      <c r="N24" s="30"/>
      <c r="O24" s="10"/>
      <c r="P24" s="10"/>
      <c r="R24" s="10"/>
      <c r="T24" s="4"/>
      <c r="V24" s="10"/>
      <c r="X24" s="13"/>
      <c r="Y24" s="13"/>
      <c r="Z24" s="16"/>
      <c r="AB24" s="10"/>
      <c r="AC24" s="10"/>
      <c r="AD24" s="10"/>
      <c r="AE24" s="13"/>
      <c r="AF24" s="16"/>
    </row>
    <row r="25" spans="2:32" x14ac:dyDescent="0.2">
      <c r="B25" s="12" t="s">
        <v>30</v>
      </c>
      <c r="D25" s="10">
        <f>'5_ Cash flow statement'!D29</f>
        <v>137</v>
      </c>
      <c r="E25" s="10">
        <f>'5_ Cash flow statement'!E29</f>
        <v>-6512</v>
      </c>
      <c r="F25" s="10">
        <f>'5_ Cash flow statement'!F29</f>
        <v>1212</v>
      </c>
      <c r="G25" s="10">
        <f>'5_ Cash flow statement'!G29</f>
        <v>3610</v>
      </c>
      <c r="H25" s="30">
        <f>'5_ Cash flow statement'!H29</f>
        <v>-1553</v>
      </c>
      <c r="I25" s="10">
        <f>'5_ Cash flow statement'!I29</f>
        <v>0</v>
      </c>
      <c r="J25" s="10">
        <f>'5_ Cash flow statement'!J29</f>
        <v>137</v>
      </c>
      <c r="K25" s="10">
        <f>'5_ Cash flow statement'!K29</f>
        <v>-189</v>
      </c>
      <c r="L25" s="10">
        <f>'5_ Cash flow statement'!L29</f>
        <v>-17540</v>
      </c>
      <c r="M25" s="10">
        <f>'5_ Cash flow statement'!M29</f>
        <v>-10234</v>
      </c>
      <c r="N25" s="30">
        <f>'5_ Cash flow statement'!N29</f>
        <v>-27823.287764527642</v>
      </c>
      <c r="O25" s="10">
        <f>'5_ Cash flow statement'!O29</f>
        <v>0</v>
      </c>
      <c r="P25" s="10">
        <f>'5_ Cash flow statement'!P29</f>
        <v>-1362</v>
      </c>
      <c r="Q25" s="10">
        <f>'5_ Cash flow statement'!Q29</f>
        <v>-1793</v>
      </c>
      <c r="R25" s="10">
        <f>'5_ Cash flow statement'!R29</f>
        <v>-9687</v>
      </c>
      <c r="S25" s="10">
        <f>'5_ Cash flow statement'!S29</f>
        <v>-7999</v>
      </c>
      <c r="T25" s="30">
        <f>'5_ Cash flow statement'!T29</f>
        <v>-20841</v>
      </c>
      <c r="V25" s="10">
        <f>'5_ Cash flow statement'!V29</f>
        <v>-9159</v>
      </c>
      <c r="W25" s="10">
        <f>'5_ Cash flow statement'!W29</f>
        <v>17716</v>
      </c>
      <c r="X25" s="10">
        <f>'5_ Cash flow statement'!X29</f>
        <v>-1219</v>
      </c>
      <c r="Y25" s="10">
        <f>'5_ Cash flow statement'!Y29</f>
        <v>-1301</v>
      </c>
      <c r="Z25" s="30">
        <f>'5_ Cash flow statement'!Z29</f>
        <v>6037</v>
      </c>
      <c r="AB25" s="10">
        <f>'5_ Cash flow statement'!AB29</f>
        <v>-327</v>
      </c>
      <c r="AC25" s="10">
        <f>'5_ Cash flow statement'!AC29</f>
        <v>131.13711228739339</v>
      </c>
      <c r="AD25" s="10">
        <f>'5_ Cash flow statement'!AD29</f>
        <v>-11871.137112287393</v>
      </c>
      <c r="AE25" s="10">
        <f>'5_ Cash flow statement'!AE29</f>
        <v>-4230</v>
      </c>
      <c r="AF25" s="30">
        <f>'5_ Cash flow statement'!AF29</f>
        <v>-16299</v>
      </c>
    </row>
    <row r="26" spans="2:32" x14ac:dyDescent="0.2">
      <c r="B26" s="12" t="s">
        <v>31</v>
      </c>
      <c r="C26" s="10">
        <f>'5_ Cash flow statement'!C33</f>
        <v>0</v>
      </c>
      <c r="D26" s="10">
        <f>'5_ Cash flow statement'!D36</f>
        <v>-2443</v>
      </c>
      <c r="E26" s="10">
        <f>'5_ Cash flow statement'!E36</f>
        <v>-5855</v>
      </c>
      <c r="F26" s="10">
        <f>'5_ Cash flow statement'!F36</f>
        <v>-2528</v>
      </c>
      <c r="G26" s="10">
        <f>'5_ Cash flow statement'!G36</f>
        <v>-6235</v>
      </c>
      <c r="H26" s="30">
        <f>'5_ Cash flow statement'!H36</f>
        <v>-17061</v>
      </c>
      <c r="I26" s="10">
        <f>'5_ Cash flow statement'!I36</f>
        <v>0</v>
      </c>
      <c r="J26" s="10">
        <f>'5_ Cash flow statement'!J36</f>
        <v>-2443</v>
      </c>
      <c r="K26" s="10">
        <f>'5_ Cash flow statement'!K36</f>
        <v>-4649</v>
      </c>
      <c r="L26" s="10">
        <f>'5_ Cash flow statement'!L36</f>
        <v>-4037</v>
      </c>
      <c r="M26" s="10">
        <f>'5_ Cash flow statement'!M36</f>
        <v>-29803</v>
      </c>
      <c r="N26" s="30">
        <f>'5_ Cash flow statement'!N36</f>
        <v>-40931.9372</v>
      </c>
      <c r="O26" s="10">
        <f>'5_ Cash flow statement'!O36</f>
        <v>0</v>
      </c>
      <c r="P26" s="10">
        <f>'5_ Cash flow statement'!P36</f>
        <v>-4439</v>
      </c>
      <c r="Q26" s="10">
        <f>'5_ Cash flow statement'!Q36</f>
        <v>-36290</v>
      </c>
      <c r="R26" s="10">
        <f>'5_ Cash flow statement'!R36</f>
        <v>-44016</v>
      </c>
      <c r="S26" s="10">
        <f>'5_ Cash flow statement'!S36</f>
        <v>88496</v>
      </c>
      <c r="T26" s="30">
        <f>'5_ Cash flow statement'!T36</f>
        <v>3751</v>
      </c>
      <c r="V26" s="10">
        <f>'5_ Cash flow statement'!V36</f>
        <v>-4598</v>
      </c>
      <c r="W26" s="10">
        <f>'5_ Cash flow statement'!W36</f>
        <v>-4156</v>
      </c>
      <c r="X26" s="10">
        <f>'5_ Cash flow statement'!X36</f>
        <v>-3134</v>
      </c>
      <c r="Y26" s="10">
        <f>'5_ Cash flow statement'!Y36</f>
        <v>-2718</v>
      </c>
      <c r="Z26" s="30">
        <f>'5_ Cash flow statement'!Z36</f>
        <v>-14606</v>
      </c>
      <c r="AB26" s="10">
        <f>'5_ Cash flow statement'!AB36</f>
        <v>-1725</v>
      </c>
      <c r="AC26" s="10">
        <f>'5_ Cash flow statement'!AC36</f>
        <v>-2005</v>
      </c>
      <c r="AD26" s="10">
        <f>'5_ Cash flow statement'!AD36</f>
        <v>-1432</v>
      </c>
      <c r="AE26" s="10">
        <f>'5_ Cash flow statement'!AE36</f>
        <v>-1215</v>
      </c>
      <c r="AF26" s="30">
        <f>'5_ Cash flow statement'!AF36</f>
        <v>-6377</v>
      </c>
    </row>
    <row r="27" spans="2:32" x14ac:dyDescent="0.2">
      <c r="B27" s="12" t="s">
        <v>32</v>
      </c>
      <c r="C27" s="10">
        <f>'5_ Cash flow statement'!C35</f>
        <v>0</v>
      </c>
      <c r="D27" s="10">
        <f>'5_ Cash flow statement'!D44</f>
        <v>-1385</v>
      </c>
      <c r="E27" s="10">
        <f>'5_ Cash flow statement'!E44</f>
        <v>13895</v>
      </c>
      <c r="F27" s="10">
        <f>'5_ Cash flow statement'!F44</f>
        <v>-1340</v>
      </c>
      <c r="G27" s="10">
        <f>'5_ Cash flow statement'!G44</f>
        <v>-1315</v>
      </c>
      <c r="H27" s="30">
        <f>'5_ Cash flow statement'!H44</f>
        <v>9855</v>
      </c>
      <c r="I27" s="10">
        <f>'5_ Cash flow statement'!I44</f>
        <v>0</v>
      </c>
      <c r="J27" s="10">
        <f>'5_ Cash flow statement'!J44</f>
        <v>-1385</v>
      </c>
      <c r="K27" s="10">
        <f>'5_ Cash flow statement'!K44</f>
        <v>12716</v>
      </c>
      <c r="L27" s="10">
        <f>'5_ Cash flow statement'!L44</f>
        <v>193229</v>
      </c>
      <c r="M27" s="10">
        <f>'5_ Cash flow statement'!M44</f>
        <v>-696</v>
      </c>
      <c r="N27" s="30">
        <f>'5_ Cash flow statement'!N44</f>
        <v>203864</v>
      </c>
      <c r="O27" s="10">
        <f>'5_ Cash flow statement'!O44</f>
        <v>0</v>
      </c>
      <c r="P27" s="10">
        <f>'5_ Cash flow statement'!P44</f>
        <v>-1445</v>
      </c>
      <c r="Q27" s="10">
        <f>'5_ Cash flow statement'!Q44</f>
        <v>-2035</v>
      </c>
      <c r="R27" s="10">
        <f>'5_ Cash flow statement'!R44</f>
        <v>1139</v>
      </c>
      <c r="S27" s="10">
        <f>'5_ Cash flow statement'!S44</f>
        <v>-2420.4039642755015</v>
      </c>
      <c r="T27" s="30">
        <f>'5_ Cash flow statement'!T44</f>
        <v>-4761.4039642755015</v>
      </c>
      <c r="V27" s="10">
        <f>'5_ Cash flow statement'!V44</f>
        <v>-584</v>
      </c>
      <c r="W27" s="10">
        <f>'5_ Cash flow statement'!W44</f>
        <v>-2252</v>
      </c>
      <c r="X27" s="10">
        <f>'5_ Cash flow statement'!X44</f>
        <v>-2355</v>
      </c>
      <c r="Y27" s="10">
        <f>'5_ Cash flow statement'!Y44</f>
        <v>-3379</v>
      </c>
      <c r="Z27" s="30">
        <f>'5_ Cash flow statement'!Z44</f>
        <v>-8569</v>
      </c>
      <c r="AB27" s="10">
        <f>'5_ Cash flow statement'!AB44</f>
        <v>-2996</v>
      </c>
      <c r="AC27" s="10">
        <f>'5_ Cash flow statement'!AC44</f>
        <v>-4129</v>
      </c>
      <c r="AD27" s="10">
        <f>'5_ Cash flow statement'!AD44</f>
        <v>-4687</v>
      </c>
      <c r="AE27" s="10">
        <f>'5_ Cash flow statement'!AE44</f>
        <v>-4035</v>
      </c>
      <c r="AF27" s="30">
        <f>'5_ Cash flow statement'!AF44</f>
        <v>-15846</v>
      </c>
    </row>
    <row r="28" spans="2:32" x14ac:dyDescent="0.2">
      <c r="B28" s="12"/>
      <c r="D28" s="10"/>
      <c r="E28" s="10"/>
      <c r="F28" s="10"/>
      <c r="G28" s="10"/>
      <c r="H28" s="30"/>
      <c r="K28" s="10"/>
      <c r="L28" s="10"/>
      <c r="M28" s="10"/>
      <c r="N28" s="30"/>
      <c r="P28" s="10"/>
      <c r="T28" s="4"/>
      <c r="V28" s="10"/>
      <c r="W28" s="10"/>
      <c r="X28" s="10"/>
      <c r="Y28" s="10"/>
      <c r="Z28" s="30"/>
      <c r="AB28" s="10"/>
      <c r="AC28" s="10"/>
      <c r="AD28" s="10"/>
      <c r="AE28" s="10"/>
      <c r="AF28" s="30"/>
    </row>
    <row r="29" spans="2:32" x14ac:dyDescent="0.2">
      <c r="B29" s="12" t="s">
        <v>33</v>
      </c>
      <c r="C29" s="31">
        <f>'5_ Cash flow statement'!C48</f>
        <v>0</v>
      </c>
      <c r="D29" s="31">
        <f>'5_ Cash flow statement'!D48</f>
        <v>19604</v>
      </c>
      <c r="E29" s="31">
        <f>'5_ Cash flow statement'!E48</f>
        <v>21132</v>
      </c>
      <c r="F29" s="31">
        <f>'5_ Cash flow statement'!F48</f>
        <v>18476</v>
      </c>
      <c r="G29" s="31">
        <f>'5_ Cash flow statement'!G48</f>
        <v>14536</v>
      </c>
      <c r="H29" s="40">
        <f>'5_ Cash flow statement'!H48</f>
        <v>14536</v>
      </c>
      <c r="I29" s="31">
        <f>'5_ Cash flow statement'!I48</f>
        <v>0</v>
      </c>
      <c r="J29" s="31">
        <f>'5_ Cash flow statement'!J48</f>
        <v>10845</v>
      </c>
      <c r="K29" s="31">
        <f>'5_ Cash flow statement'!K48</f>
        <v>18723</v>
      </c>
      <c r="L29" s="31">
        <f>'5_ Cash flow statement'!L48</f>
        <v>190375</v>
      </c>
      <c r="M29" s="31">
        <f>'5_ Cash flow statement'!M48</f>
        <v>149642</v>
      </c>
      <c r="N29" s="40">
        <f>'5_ Cash flow statement'!N48</f>
        <v>149644.77503547238</v>
      </c>
      <c r="O29" s="31">
        <f>'5_ Cash flow statement'!O48</f>
        <v>0</v>
      </c>
      <c r="P29" s="31">
        <f>'5_ Cash flow statement'!P48</f>
        <v>142398</v>
      </c>
      <c r="Q29" s="31">
        <f>'5_ Cash flow statement'!Q48</f>
        <v>102280</v>
      </c>
      <c r="R29" s="31">
        <f>'5_ Cash flow statement'!R48</f>
        <v>49716</v>
      </c>
      <c r="S29" s="31">
        <f>'5_ Cash flow statement'!S48</f>
        <v>127793</v>
      </c>
      <c r="T29" s="40">
        <f>'5_ Cash flow statement'!T48</f>
        <v>127793</v>
      </c>
      <c r="V29" s="31">
        <f>'4_Balance sheet'!R25</f>
        <v>113259</v>
      </c>
      <c r="W29" s="31">
        <f>'4_Balance sheet'!S25</f>
        <v>124322</v>
      </c>
      <c r="X29" s="31">
        <f>'4_Balance sheet'!T25</f>
        <v>117371.55536000003</v>
      </c>
      <c r="Y29" s="31">
        <f>'4_Balance sheet'!U25</f>
        <v>110654.47884000001</v>
      </c>
      <c r="Z29" s="40">
        <f>'4_Balance sheet'!V25</f>
        <v>110654.47884000001</v>
      </c>
      <c r="AB29" s="31">
        <f>'4_Balance sheet'!X25</f>
        <v>105606.34052999999</v>
      </c>
      <c r="AC29" s="31">
        <f>'4_Balance sheet'!Y25</f>
        <v>99601.978180000006</v>
      </c>
      <c r="AD29" s="31">
        <f>'4_Balance sheet'!Z25</f>
        <v>81612</v>
      </c>
      <c r="AE29" s="31">
        <f>'4_Balance sheet'!AA25</f>
        <v>72133</v>
      </c>
      <c r="AF29" s="40">
        <f>'4_Balance sheet'!AB25</f>
        <v>72133</v>
      </c>
    </row>
    <row r="30" spans="2:32" x14ac:dyDescent="0.2">
      <c r="B30" s="8"/>
      <c r="H30" s="16"/>
      <c r="N30" s="16"/>
      <c r="T30" s="4"/>
      <c r="X30" s="13"/>
      <c r="Y30" s="13"/>
      <c r="Z30" s="16"/>
      <c r="AC30" s="13"/>
      <c r="AD30" s="13"/>
      <c r="AE30" s="13"/>
      <c r="AF30" s="16"/>
    </row>
    <row r="31" spans="2:32" x14ac:dyDescent="0.2">
      <c r="B31" s="7" t="s">
        <v>34</v>
      </c>
      <c r="D31" s="53"/>
      <c r="E31" s="53"/>
      <c r="F31" s="53"/>
      <c r="G31" s="53"/>
      <c r="H31" s="54"/>
      <c r="J31" s="53"/>
      <c r="K31" s="53"/>
      <c r="L31" s="53"/>
      <c r="M31" s="53"/>
      <c r="N31" s="54"/>
      <c r="P31" s="53"/>
      <c r="Q31" s="53"/>
      <c r="R31" s="53"/>
      <c r="S31" s="53"/>
      <c r="T31" s="125"/>
      <c r="V31" s="53"/>
      <c r="W31" s="53"/>
      <c r="X31" s="53"/>
      <c r="Y31" s="53"/>
      <c r="Z31" s="54"/>
      <c r="AB31" s="53"/>
      <c r="AC31" s="53"/>
      <c r="AD31" s="53"/>
      <c r="AE31" s="53"/>
      <c r="AF31" s="54"/>
    </row>
    <row r="32" spans="2:32" x14ac:dyDescent="0.2">
      <c r="B32" s="8" t="s">
        <v>35</v>
      </c>
      <c r="D32" s="10"/>
      <c r="E32" s="10"/>
      <c r="F32" s="10"/>
      <c r="G32" s="10"/>
      <c r="H32" s="40">
        <v>965</v>
      </c>
      <c r="J32" s="10"/>
      <c r="K32" s="10"/>
      <c r="L32" s="10"/>
      <c r="M32" s="10"/>
      <c r="N32" s="40">
        <v>1179</v>
      </c>
      <c r="T32" s="40">
        <v>1330</v>
      </c>
      <c r="X32" s="13"/>
      <c r="Y32" s="13"/>
      <c r="Z32" s="43">
        <v>1293</v>
      </c>
      <c r="AC32" s="13"/>
      <c r="AD32" s="13"/>
      <c r="AE32" s="13"/>
      <c r="AF32" s="43">
        <v>1212</v>
      </c>
    </row>
    <row r="33" spans="2:32" x14ac:dyDescent="0.2">
      <c r="B33" s="8" t="s">
        <v>36</v>
      </c>
      <c r="D33" s="13">
        <v>21</v>
      </c>
      <c r="E33" s="13">
        <v>30</v>
      </c>
      <c r="F33" s="13">
        <v>32</v>
      </c>
      <c r="G33" s="13">
        <v>34</v>
      </c>
      <c r="H33" s="16">
        <v>34</v>
      </c>
      <c r="J33" s="13">
        <v>38</v>
      </c>
      <c r="K33" s="13">
        <v>42</v>
      </c>
      <c r="L33" s="13">
        <v>44</v>
      </c>
      <c r="M33" s="13">
        <v>48</v>
      </c>
      <c r="N33" s="16">
        <v>48</v>
      </c>
      <c r="P33" s="13">
        <v>52</v>
      </c>
      <c r="Q33" s="13">
        <v>60</v>
      </c>
      <c r="R33" s="13">
        <v>64</v>
      </c>
      <c r="S33" s="13">
        <v>68</v>
      </c>
      <c r="T33" s="4">
        <v>68</v>
      </c>
      <c r="V33" s="13">
        <v>71</v>
      </c>
      <c r="W33" s="13">
        <v>74</v>
      </c>
      <c r="X33" s="13">
        <v>74</v>
      </c>
      <c r="Y33" s="13">
        <v>75</v>
      </c>
      <c r="Z33" s="16">
        <v>75</v>
      </c>
      <c r="AB33" s="13">
        <v>75</v>
      </c>
      <c r="AC33" s="13">
        <v>74</v>
      </c>
      <c r="AD33" s="13">
        <v>73</v>
      </c>
      <c r="AE33" s="13">
        <v>66</v>
      </c>
      <c r="AF33" s="16">
        <v>66</v>
      </c>
    </row>
    <row r="34" spans="2:32" x14ac:dyDescent="0.2">
      <c r="H34" s="16"/>
      <c r="N34" s="16"/>
      <c r="T34" s="4"/>
      <c r="Z34" s="4"/>
      <c r="AF34" s="4"/>
    </row>
    <row r="35" spans="2:32" x14ac:dyDescent="0.2">
      <c r="B35" s="6" t="s">
        <v>150</v>
      </c>
      <c r="H35" s="16"/>
      <c r="N35" s="16"/>
      <c r="T35" s="4"/>
      <c r="Z35" s="4"/>
      <c r="AF35" s="4"/>
    </row>
    <row r="36" spans="2:32" x14ac:dyDescent="0.2">
      <c r="B36" s="6" t="s">
        <v>151</v>
      </c>
      <c r="D36" s="2"/>
      <c r="E36" s="2"/>
      <c r="F36" s="2"/>
      <c r="G36" s="2"/>
      <c r="H36" s="4"/>
      <c r="I36" s="2"/>
      <c r="J36" s="2"/>
      <c r="K36" s="2"/>
      <c r="N36" s="16"/>
      <c r="T36" s="4"/>
    </row>
    <row r="37" spans="2:32" x14ac:dyDescent="0.2">
      <c r="B37" s="6" t="s">
        <v>152</v>
      </c>
      <c r="H37" s="16"/>
      <c r="T37" s="4"/>
    </row>
    <row r="38" spans="2:32" x14ac:dyDescent="0.2">
      <c r="H38" s="16"/>
      <c r="T38" s="4"/>
    </row>
    <row r="39" spans="2:32" x14ac:dyDescent="0.2">
      <c r="B39" s="5"/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EA27-E00D-4EA6-B4D8-F5ED61CE05FE}">
  <dimension ref="B4:AH60"/>
  <sheetViews>
    <sheetView showGridLines="0" topLeftCell="B1" zoomScale="93" workbookViewId="0">
      <pane xSplit="2" topLeftCell="O1" activePane="topRight" state="frozen"/>
      <selection activeCell="B2" sqref="B2"/>
      <selection pane="topRight" activeCell="AH37" sqref="AH37"/>
    </sheetView>
  </sheetViews>
  <sheetFormatPr defaultColWidth="8.7109375" defaultRowHeight="12.75" outlineLevelCol="1" x14ac:dyDescent="0.2"/>
  <cols>
    <col min="1" max="1" width="2.42578125" style="2" customWidth="1"/>
    <col min="2" max="2" width="34.85546875" style="2" customWidth="1"/>
    <col min="3" max="3" width="2.42578125" style="2" customWidth="1"/>
    <col min="4" max="8" width="0" style="2" hidden="1" customWidth="1" outlineLevel="1"/>
    <col min="9" max="9" width="1.28515625" style="2" hidden="1" customWidth="1" outlineLevel="1"/>
    <col min="10" max="10" width="0" style="2" hidden="1" customWidth="1" outlineLevel="1"/>
    <col min="11" max="11" width="9" style="2" hidden="1" customWidth="1" outlineLevel="1"/>
    <col min="12" max="14" width="0" style="2" hidden="1" customWidth="1" outlineLevel="1"/>
    <col min="15" max="15" width="1.28515625" style="2" customWidth="1" collapsed="1"/>
    <col min="16" max="16" width="8.7109375" style="2"/>
    <col min="17" max="17" width="9.140625" style="2" bestFit="1" customWidth="1"/>
    <col min="18" max="20" width="8.7109375" style="2"/>
    <col min="21" max="21" width="1.28515625" style="2" customWidth="1"/>
    <col min="22" max="25" width="8.7109375" style="2"/>
    <col min="26" max="26" width="9" style="2" bestFit="1" customWidth="1"/>
    <col min="27" max="27" width="1.28515625" style="2" customWidth="1"/>
    <col min="28" max="28" width="9" style="2" bestFit="1" customWidth="1"/>
    <col min="29" max="30" width="8.7109375" style="2"/>
    <col min="31" max="32" width="9" style="2" bestFit="1" customWidth="1"/>
    <col min="33" max="33" width="1.28515625" style="2" customWidth="1"/>
    <col min="34" max="16384" width="8.7109375" style="2"/>
  </cols>
  <sheetData>
    <row r="4" spans="2:33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U4" s="13"/>
      <c r="V4" s="13"/>
      <c r="W4" s="13"/>
      <c r="X4" s="13"/>
      <c r="AA4" s="13"/>
      <c r="AB4" s="13"/>
      <c r="AG4" s="13"/>
    </row>
    <row r="5" spans="2:33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AA5" s="14"/>
      <c r="AB5" s="14"/>
      <c r="AG5" s="14"/>
    </row>
    <row r="6" spans="2:33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U6" s="13"/>
      <c r="V6" s="13"/>
      <c r="W6" s="13"/>
      <c r="X6" s="13"/>
      <c r="AA6" s="13"/>
      <c r="AB6" s="13"/>
      <c r="AG6" s="13"/>
    </row>
    <row r="7" spans="2:33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AA7" s="14"/>
      <c r="AB7" s="14"/>
      <c r="AG7" s="14"/>
    </row>
    <row r="8" spans="2:33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U8" s="13"/>
      <c r="V8" s="13"/>
      <c r="W8" s="13"/>
      <c r="X8" s="13"/>
      <c r="AA8" s="13"/>
      <c r="AB8" s="13"/>
      <c r="AG8" s="13"/>
    </row>
    <row r="9" spans="2:33" x14ac:dyDescent="0.2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  <c r="AD9" s="48" t="s">
        <v>163</v>
      </c>
      <c r="AE9" s="48" t="s">
        <v>164</v>
      </c>
      <c r="AF9" s="75" t="s">
        <v>165</v>
      </c>
      <c r="AG9" s="16"/>
    </row>
    <row r="10" spans="2:33" x14ac:dyDescent="0.2">
      <c r="H10" s="64"/>
      <c r="N10" s="64"/>
      <c r="T10" s="64"/>
      <c r="Z10" s="64"/>
      <c r="AF10" s="64"/>
    </row>
    <row r="11" spans="2:33" s="4" customFormat="1" x14ac:dyDescent="0.2">
      <c r="B11" s="38" t="s">
        <v>39</v>
      </c>
      <c r="D11" s="18">
        <v>35043</v>
      </c>
      <c r="E11" s="18">
        <v>45391</v>
      </c>
      <c r="F11" s="39">
        <v>44430</v>
      </c>
      <c r="G11" s="18">
        <v>39337</v>
      </c>
      <c r="H11" s="77">
        <v>164201</v>
      </c>
      <c r="I11" s="16"/>
      <c r="J11" s="18">
        <v>44399</v>
      </c>
      <c r="K11" s="18">
        <v>56108</v>
      </c>
      <c r="L11" s="18">
        <v>49399</v>
      </c>
      <c r="M11" s="18">
        <v>44342</v>
      </c>
      <c r="N11" s="77">
        <v>194248</v>
      </c>
      <c r="O11" s="16"/>
      <c r="P11" s="18">
        <v>47186</v>
      </c>
      <c r="Q11" s="18">
        <v>61105</v>
      </c>
      <c r="R11" s="18">
        <v>58262</v>
      </c>
      <c r="S11" s="30">
        <v>43515</v>
      </c>
      <c r="T11" s="77">
        <v>210067</v>
      </c>
      <c r="U11" s="16"/>
      <c r="V11" s="18">
        <v>50099</v>
      </c>
      <c r="W11" s="18">
        <v>67059</v>
      </c>
      <c r="X11" s="18">
        <v>59666</v>
      </c>
      <c r="Y11" s="109">
        <v>46705</v>
      </c>
      <c r="Z11" s="77">
        <v>223530</v>
      </c>
      <c r="AA11" s="16"/>
      <c r="AB11" s="18">
        <v>51115</v>
      </c>
      <c r="AC11" s="30">
        <v>67599</v>
      </c>
      <c r="AD11" s="30">
        <v>57774</v>
      </c>
      <c r="AE11" s="30">
        <v>40264</v>
      </c>
      <c r="AF11" s="77">
        <v>216752</v>
      </c>
      <c r="AG11" s="16"/>
    </row>
    <row r="12" spans="2:33" s="4" customFormat="1" x14ac:dyDescent="0.2">
      <c r="B12" s="8" t="s">
        <v>40</v>
      </c>
      <c r="D12" s="18"/>
      <c r="E12" s="20"/>
      <c r="F12" s="20"/>
      <c r="G12" s="20"/>
      <c r="H12" s="78"/>
      <c r="I12" s="16"/>
      <c r="J12" s="20">
        <f>J11/D11-1</f>
        <v>0.26698627400622099</v>
      </c>
      <c r="K12" s="20">
        <f t="shared" ref="K12:N12" si="0">K11/E11-1</f>
        <v>0.23610407349474571</v>
      </c>
      <c r="L12" s="20">
        <f t="shared" si="0"/>
        <v>0.11183884762547835</v>
      </c>
      <c r="M12" s="20">
        <f t="shared" si="0"/>
        <v>0.12723390192439687</v>
      </c>
      <c r="N12" s="78">
        <f t="shared" si="0"/>
        <v>0.18298914135723909</v>
      </c>
      <c r="O12" s="16"/>
      <c r="P12" s="20">
        <f>P11/J11-1</f>
        <v>6.2771684046937892E-2</v>
      </c>
      <c r="Q12" s="20">
        <f t="shared" ref="Q12:S12" si="1">Q11/K11-1</f>
        <v>8.9060383546018418E-2</v>
      </c>
      <c r="R12" s="20">
        <f t="shared" si="1"/>
        <v>0.1794165873803113</v>
      </c>
      <c r="S12" s="20">
        <f t="shared" si="1"/>
        <v>-1.8650489378016277E-2</v>
      </c>
      <c r="T12" s="78">
        <f t="shared" ref="T12" si="2">T11/N11-1</f>
        <v>8.1437131913842054E-2</v>
      </c>
      <c r="U12" s="16"/>
      <c r="V12" s="20">
        <f>V11/P11-1</f>
        <v>6.1734412749544276E-2</v>
      </c>
      <c r="W12" s="20">
        <f t="shared" ref="W12" si="3">W11/Q11-1</f>
        <v>9.7438834792570095E-2</v>
      </c>
      <c r="X12" s="20">
        <v>2.4098039888778233E-2</v>
      </c>
      <c r="Y12" s="110">
        <v>7.3355701613273983E-2</v>
      </c>
      <c r="Z12" s="78">
        <v>6.408907634230987E-2</v>
      </c>
      <c r="AA12" s="16"/>
      <c r="AB12" s="20">
        <v>2.0279845905107896E-2</v>
      </c>
      <c r="AC12" s="59">
        <f>AC11/W11-1</f>
        <v>8.0526103878673094E-3</v>
      </c>
      <c r="AD12" s="59">
        <f>AD11/X11-1</f>
        <v>-3.1709851506720788E-2</v>
      </c>
      <c r="AE12" s="59">
        <v>-0.13790814687934916</v>
      </c>
      <c r="AF12" s="78">
        <v>-3.0322551782758445E-2</v>
      </c>
      <c r="AG12" s="16"/>
    </row>
    <row r="13" spans="2:33" s="4" customFormat="1" x14ac:dyDescent="0.2">
      <c r="B13" s="8"/>
      <c r="D13" s="18"/>
      <c r="E13" s="20"/>
      <c r="F13" s="20"/>
      <c r="G13" s="20"/>
      <c r="H13" s="78"/>
      <c r="I13" s="16"/>
      <c r="J13" s="20"/>
      <c r="K13" s="20"/>
      <c r="L13" s="20"/>
      <c r="M13" s="20"/>
      <c r="N13" s="78"/>
      <c r="O13" s="16"/>
      <c r="P13" s="18"/>
      <c r="Q13" s="18"/>
      <c r="R13" s="18"/>
      <c r="S13" s="16"/>
      <c r="T13" s="78"/>
      <c r="U13" s="16"/>
      <c r="V13" s="18"/>
      <c r="W13" s="18"/>
      <c r="X13" s="18"/>
      <c r="Y13" s="110"/>
      <c r="Z13" s="78"/>
      <c r="AA13" s="16"/>
      <c r="AB13" s="18"/>
      <c r="AC13" s="18"/>
      <c r="AD13" s="18"/>
      <c r="AE13" s="18"/>
      <c r="AF13" s="78"/>
      <c r="AG13" s="16"/>
    </row>
    <row r="14" spans="2:33" s="4" customFormat="1" x14ac:dyDescent="0.2">
      <c r="B14" s="8" t="s">
        <v>41</v>
      </c>
      <c r="D14" s="25">
        <v>1005</v>
      </c>
      <c r="E14" s="25">
        <v>1001</v>
      </c>
      <c r="F14" s="25">
        <v>1083</v>
      </c>
      <c r="G14" s="25">
        <v>1200</v>
      </c>
      <c r="H14" s="79">
        <v>4289</v>
      </c>
      <c r="I14" s="76"/>
      <c r="J14" s="25">
        <v>1143</v>
      </c>
      <c r="K14" s="25">
        <v>1924</v>
      </c>
      <c r="L14" s="25">
        <v>1764</v>
      </c>
      <c r="M14" s="25">
        <v>1568</v>
      </c>
      <c r="N14" s="79">
        <v>6399</v>
      </c>
      <c r="O14" s="76"/>
      <c r="P14" s="25">
        <v>1602</v>
      </c>
      <c r="Q14" s="25">
        <v>2074</v>
      </c>
      <c r="R14" s="25">
        <v>1720</v>
      </c>
      <c r="S14" s="10">
        <v>1450</v>
      </c>
      <c r="T14" s="79">
        <v>6845</v>
      </c>
      <c r="U14" s="76"/>
      <c r="V14" s="25">
        <v>1495</v>
      </c>
      <c r="W14" s="25">
        <v>1590</v>
      </c>
      <c r="X14" s="25">
        <v>1120</v>
      </c>
      <c r="Y14" s="111">
        <v>621</v>
      </c>
      <c r="Z14" s="79">
        <v>4826</v>
      </c>
      <c r="AA14" s="76"/>
      <c r="AB14" s="25">
        <v>1076</v>
      </c>
      <c r="AC14" s="10">
        <v>980</v>
      </c>
      <c r="AD14" s="10">
        <v>640</v>
      </c>
      <c r="AE14" s="10">
        <v>507</v>
      </c>
      <c r="AF14" s="79">
        <v>3203</v>
      </c>
      <c r="AG14" s="76"/>
    </row>
    <row r="15" spans="2:33" s="4" customFormat="1" x14ac:dyDescent="0.2">
      <c r="B15" s="8" t="s">
        <v>42</v>
      </c>
      <c r="D15" s="25">
        <v>106</v>
      </c>
      <c r="E15" s="25">
        <v>401</v>
      </c>
      <c r="F15" s="25">
        <v>119</v>
      </c>
      <c r="G15" s="25">
        <v>-148</v>
      </c>
      <c r="H15" s="79">
        <v>478</v>
      </c>
      <c r="I15" s="76"/>
      <c r="J15" s="25">
        <v>526</v>
      </c>
      <c r="K15" s="25">
        <v>268</v>
      </c>
      <c r="L15" s="25">
        <v>1812</v>
      </c>
      <c r="M15" s="25">
        <v>-206</v>
      </c>
      <c r="N15" s="79">
        <v>2400</v>
      </c>
      <c r="O15" s="76"/>
      <c r="P15" s="25">
        <v>171</v>
      </c>
      <c r="Q15" s="25">
        <v>159</v>
      </c>
      <c r="R15" s="25">
        <v>76</v>
      </c>
      <c r="S15" s="10">
        <v>413</v>
      </c>
      <c r="T15" s="79">
        <v>819</v>
      </c>
      <c r="U15" s="76"/>
      <c r="V15" s="25">
        <v>465</v>
      </c>
      <c r="W15" s="25">
        <v>223</v>
      </c>
      <c r="X15" s="25">
        <v>396</v>
      </c>
      <c r="Y15" s="111">
        <v>423</v>
      </c>
      <c r="Z15" s="79">
        <v>1507</v>
      </c>
      <c r="AA15" s="76"/>
      <c r="AB15" s="25">
        <v>163</v>
      </c>
      <c r="AC15" s="10">
        <v>592</v>
      </c>
      <c r="AD15" s="10">
        <v>93</v>
      </c>
      <c r="AE15" s="10">
        <v>509</v>
      </c>
      <c r="AF15" s="79">
        <v>1357</v>
      </c>
      <c r="AG15" s="76"/>
    </row>
    <row r="16" spans="2:33" s="4" customFormat="1" x14ac:dyDescent="0.2">
      <c r="B16" s="38" t="s">
        <v>43</v>
      </c>
      <c r="D16" s="27">
        <v>36154</v>
      </c>
      <c r="E16" s="25">
        <v>46793</v>
      </c>
      <c r="F16" s="25">
        <v>45632</v>
      </c>
      <c r="G16" s="25">
        <v>40389</v>
      </c>
      <c r="H16" s="79">
        <v>168968</v>
      </c>
      <c r="I16" s="92"/>
      <c r="J16" s="25">
        <v>46070.303105526458</v>
      </c>
      <c r="K16" s="25">
        <v>58301.471975440247</v>
      </c>
      <c r="L16" s="25">
        <v>52975</v>
      </c>
      <c r="M16" s="25">
        <v>45700.224919033295</v>
      </c>
      <c r="N16" s="79">
        <v>203047</v>
      </c>
      <c r="O16" s="92"/>
      <c r="P16" s="25">
        <v>48959</v>
      </c>
      <c r="Q16" s="25">
        <v>63337</v>
      </c>
      <c r="R16" s="25">
        <v>60058</v>
      </c>
      <c r="S16" s="10">
        <v>45378</v>
      </c>
      <c r="T16" s="79">
        <v>217731</v>
      </c>
      <c r="U16" s="92"/>
      <c r="V16" s="25">
        <v>52060</v>
      </c>
      <c r="W16" s="25">
        <v>68872</v>
      </c>
      <c r="X16" s="25">
        <v>61182</v>
      </c>
      <c r="Y16" s="111">
        <v>47749</v>
      </c>
      <c r="Z16" s="81">
        <v>229863</v>
      </c>
      <c r="AA16" s="92"/>
      <c r="AB16" s="25">
        <v>52354</v>
      </c>
      <c r="AC16" s="10">
        <v>69171</v>
      </c>
      <c r="AD16" s="10">
        <f>SUM(AD14:AD15,AD11)</f>
        <v>58507</v>
      </c>
      <c r="AE16" s="10">
        <v>41280</v>
      </c>
      <c r="AF16" s="81">
        <v>221343</v>
      </c>
      <c r="AG16" s="92"/>
    </row>
    <row r="17" spans="2:33" s="4" customFormat="1" x14ac:dyDescent="0.2">
      <c r="B17" s="8"/>
      <c r="D17" s="18"/>
      <c r="E17" s="18"/>
      <c r="F17" s="39"/>
      <c r="G17" s="18"/>
      <c r="H17" s="77"/>
      <c r="I17" s="43"/>
      <c r="J17" s="18"/>
      <c r="K17" s="18"/>
      <c r="L17" s="18"/>
      <c r="M17" s="18"/>
      <c r="N17" s="77"/>
      <c r="O17" s="43"/>
      <c r="P17" s="18"/>
      <c r="Q17" s="18"/>
      <c r="R17" s="18"/>
      <c r="S17" s="43"/>
      <c r="T17" s="77"/>
      <c r="U17" s="43"/>
      <c r="V17" s="18"/>
      <c r="W17" s="18"/>
      <c r="X17" s="18"/>
      <c r="Y17" s="112"/>
      <c r="Z17" s="77"/>
      <c r="AA17" s="43"/>
      <c r="AB17" s="18"/>
      <c r="AF17" s="77"/>
      <c r="AG17" s="43"/>
    </row>
    <row r="18" spans="2:33" x14ac:dyDescent="0.2">
      <c r="B18" s="8" t="s">
        <v>44</v>
      </c>
      <c r="D18" s="10">
        <v>-18613</v>
      </c>
      <c r="E18" s="25">
        <v>-23762</v>
      </c>
      <c r="F18" s="26">
        <v>-22497</v>
      </c>
      <c r="G18" s="10">
        <v>-18112</v>
      </c>
      <c r="H18" s="80">
        <v>-82984</v>
      </c>
      <c r="I18" s="10"/>
      <c r="J18" s="25">
        <v>-21501</v>
      </c>
      <c r="K18" s="25">
        <v>-29387</v>
      </c>
      <c r="L18" s="25">
        <v>-26692</v>
      </c>
      <c r="M18" s="10">
        <v>-21212</v>
      </c>
      <c r="N18" s="80">
        <v>-98792</v>
      </c>
      <c r="O18" s="10"/>
      <c r="P18" s="25">
        <v>-23955</v>
      </c>
      <c r="Q18" s="25">
        <v>-32506</v>
      </c>
      <c r="R18" s="25">
        <v>-30809</v>
      </c>
      <c r="S18" s="10">
        <v>-20912</v>
      </c>
      <c r="T18" s="80">
        <v>-108182</v>
      </c>
      <c r="U18" s="10"/>
      <c r="V18" s="25">
        <v>-23240</v>
      </c>
      <c r="W18" s="25">
        <v>-34407</v>
      </c>
      <c r="X18" s="25">
        <v>-32366</v>
      </c>
      <c r="Y18" s="111">
        <v>-20360</v>
      </c>
      <c r="Z18" s="80">
        <v>-110373</v>
      </c>
      <c r="AA18" s="10"/>
      <c r="AB18" s="25">
        <v>-24533</v>
      </c>
      <c r="AC18" s="10">
        <v>-34682</v>
      </c>
      <c r="AD18" s="10">
        <v>-29597</v>
      </c>
      <c r="AE18" s="10">
        <v>-19924</v>
      </c>
      <c r="AF18" s="80">
        <v>-108736</v>
      </c>
      <c r="AG18" s="10"/>
    </row>
    <row r="19" spans="2:33" s="4" customFormat="1" x14ac:dyDescent="0.2">
      <c r="B19" s="38" t="s">
        <v>45</v>
      </c>
      <c r="D19" s="27">
        <v>16430</v>
      </c>
      <c r="E19" s="27">
        <v>21629</v>
      </c>
      <c r="F19" s="27">
        <v>21933</v>
      </c>
      <c r="G19" s="27">
        <v>21225</v>
      </c>
      <c r="H19" s="81">
        <v>81217</v>
      </c>
      <c r="I19" s="30"/>
      <c r="J19" s="27">
        <v>22898</v>
      </c>
      <c r="K19" s="27">
        <v>26721</v>
      </c>
      <c r="L19" s="27">
        <v>22707</v>
      </c>
      <c r="M19" s="27">
        <v>23130</v>
      </c>
      <c r="N19" s="81">
        <v>95456</v>
      </c>
      <c r="O19" s="30"/>
      <c r="P19" s="27">
        <v>23231</v>
      </c>
      <c r="Q19" s="27">
        <v>28599</v>
      </c>
      <c r="R19" s="27">
        <v>27453</v>
      </c>
      <c r="S19" s="30">
        <v>22602</v>
      </c>
      <c r="T19" s="81">
        <v>101885</v>
      </c>
      <c r="U19" s="30"/>
      <c r="V19" s="27">
        <v>26859</v>
      </c>
      <c r="W19" s="27">
        <v>32652</v>
      </c>
      <c r="X19" s="27">
        <v>27299</v>
      </c>
      <c r="Y19" s="109">
        <v>26345</v>
      </c>
      <c r="Z19" s="81">
        <v>113157</v>
      </c>
      <c r="AA19" s="30"/>
      <c r="AB19" s="27">
        <v>26582</v>
      </c>
      <c r="AC19" s="30">
        <f>AC11+AC18</f>
        <v>32917</v>
      </c>
      <c r="AD19" s="30">
        <v>28177</v>
      </c>
      <c r="AE19" s="30">
        <v>20340</v>
      </c>
      <c r="AF19" s="81">
        <v>108016</v>
      </c>
      <c r="AG19" s="30"/>
    </row>
    <row r="20" spans="2:33" x14ac:dyDescent="0.2">
      <c r="B20" s="8" t="s">
        <v>46</v>
      </c>
      <c r="D20" s="21">
        <v>0.46885255257826097</v>
      </c>
      <c r="E20" s="21">
        <v>0.47699999999999998</v>
      </c>
      <c r="F20" s="21">
        <v>0.49399999999999999</v>
      </c>
      <c r="G20" s="21">
        <v>0.53956834532374098</v>
      </c>
      <c r="H20" s="82">
        <v>0.495</v>
      </c>
      <c r="I20" s="24"/>
      <c r="J20" s="21">
        <v>0.51600000000000001</v>
      </c>
      <c r="K20" s="21">
        <v>0.47599999999999998</v>
      </c>
      <c r="L20" s="21">
        <v>0.46</v>
      </c>
      <c r="M20" s="21">
        <v>0.52162735104415681</v>
      </c>
      <c r="N20" s="82">
        <v>0.49099999999999999</v>
      </c>
      <c r="O20" s="10"/>
      <c r="P20" s="21">
        <v>0.49199999999999999</v>
      </c>
      <c r="Q20" s="21">
        <v>0.46800000000000003</v>
      </c>
      <c r="R20" s="21">
        <v>0.47099999999999997</v>
      </c>
      <c r="S20" s="91">
        <v>0.51900000000000002</v>
      </c>
      <c r="T20" s="82">
        <v>0.48499999999999999</v>
      </c>
      <c r="U20" s="10"/>
      <c r="V20" s="21">
        <v>0.53600000000000003</v>
      </c>
      <c r="W20" s="21">
        <v>0.48699999999999999</v>
      </c>
      <c r="X20" s="21">
        <v>0.45753025173465628</v>
      </c>
      <c r="Y20" s="113">
        <v>0.56407236912536129</v>
      </c>
      <c r="Z20" s="82">
        <v>0.50622735203328417</v>
      </c>
      <c r="AA20" s="10"/>
      <c r="AB20" s="21">
        <v>0.52004304020346281</v>
      </c>
      <c r="AC20" s="91">
        <f>AC19/AC11</f>
        <v>0.48694507315196972</v>
      </c>
      <c r="AD20" s="91">
        <f>AD19/AD11</f>
        <v>0.4877107349326687</v>
      </c>
      <c r="AE20" s="91">
        <v>0.50516590502682301</v>
      </c>
      <c r="AF20" s="82">
        <v>0.49833911567136635</v>
      </c>
      <c r="AG20" s="10"/>
    </row>
    <row r="21" spans="2:33" x14ac:dyDescent="0.2">
      <c r="B21" s="8"/>
      <c r="D21" s="21"/>
      <c r="E21" s="21"/>
      <c r="F21" s="21"/>
      <c r="G21" s="21"/>
      <c r="H21" s="82"/>
      <c r="I21" s="24"/>
      <c r="J21" s="21"/>
      <c r="K21" s="21"/>
      <c r="L21" s="21"/>
      <c r="M21" s="21"/>
      <c r="N21" s="82"/>
      <c r="O21" s="10"/>
      <c r="P21" s="21"/>
      <c r="Q21" s="21"/>
      <c r="R21" s="21"/>
      <c r="S21" s="21"/>
      <c r="T21" s="82"/>
      <c r="U21" s="10"/>
      <c r="V21" s="108"/>
      <c r="W21" s="108"/>
      <c r="X21" s="108"/>
      <c r="Y21" s="114"/>
      <c r="Z21" s="82"/>
      <c r="AA21" s="10"/>
      <c r="AB21" s="108"/>
      <c r="AF21" s="82"/>
      <c r="AG21" s="10"/>
    </row>
    <row r="22" spans="2:33" x14ac:dyDescent="0.2">
      <c r="B22" s="8" t="s">
        <v>47</v>
      </c>
      <c r="D22" s="10">
        <v>-8402</v>
      </c>
      <c r="E22" s="10">
        <v>-8767</v>
      </c>
      <c r="F22" s="10">
        <v>-9504</v>
      </c>
      <c r="G22" s="10">
        <v>-9074</v>
      </c>
      <c r="H22" s="80">
        <v>-35747</v>
      </c>
      <c r="I22" s="10"/>
      <c r="J22" s="10">
        <v>-10319</v>
      </c>
      <c r="K22" s="10">
        <v>-16241</v>
      </c>
      <c r="L22" s="10">
        <v>-11548</v>
      </c>
      <c r="M22" s="10">
        <v>-11459</v>
      </c>
      <c r="N22" s="80">
        <v>-49567</v>
      </c>
      <c r="O22" s="10"/>
      <c r="P22" s="10">
        <v>-14124</v>
      </c>
      <c r="Q22" s="10">
        <v>-14251</v>
      </c>
      <c r="R22" s="10">
        <v>-14999</v>
      </c>
      <c r="S22" s="10">
        <v>-14448</v>
      </c>
      <c r="T22" s="80">
        <v>-57822</v>
      </c>
      <c r="U22" s="10"/>
      <c r="V22" s="10">
        <v>-15270</v>
      </c>
      <c r="W22" s="10">
        <v>-16537</v>
      </c>
      <c r="X22" s="10">
        <v>-15574</v>
      </c>
      <c r="Y22" s="111">
        <v>-14589</v>
      </c>
      <c r="Z22" s="80">
        <v>-61970</v>
      </c>
      <c r="AA22" s="10"/>
      <c r="AB22" s="10">
        <v>-15239</v>
      </c>
      <c r="AC22" s="10">
        <v>-16200</v>
      </c>
      <c r="AD22" s="10">
        <v>-16333</v>
      </c>
      <c r="AE22" s="10">
        <v>-14538</v>
      </c>
      <c r="AF22" s="80">
        <v>-62310</v>
      </c>
      <c r="AG22" s="10"/>
    </row>
    <row r="23" spans="2:33" x14ac:dyDescent="0.2">
      <c r="B23" s="8" t="s">
        <v>48</v>
      </c>
      <c r="D23" s="10">
        <v>-10120</v>
      </c>
      <c r="E23" s="25">
        <v>-11267</v>
      </c>
      <c r="F23" s="26">
        <v>-11476</v>
      </c>
      <c r="G23" s="10">
        <v>-11561</v>
      </c>
      <c r="H23" s="80">
        <v>-44424</v>
      </c>
      <c r="I23" s="10"/>
      <c r="J23" s="25">
        <v>-15199</v>
      </c>
      <c r="K23" s="25">
        <v>-17699</v>
      </c>
      <c r="L23" s="25">
        <v>-17151</v>
      </c>
      <c r="M23" s="10">
        <v>-12877</v>
      </c>
      <c r="N23" s="80">
        <v>-62926</v>
      </c>
      <c r="O23" s="10"/>
      <c r="P23" s="25">
        <v>-16032</v>
      </c>
      <c r="Q23" s="25">
        <v>-17755</v>
      </c>
      <c r="R23" s="25">
        <v>-16104</v>
      </c>
      <c r="S23" s="25">
        <v>-13810</v>
      </c>
      <c r="T23" s="80">
        <v>-63701</v>
      </c>
      <c r="U23" s="10"/>
      <c r="V23" s="25">
        <v>-15508</v>
      </c>
      <c r="W23" s="25">
        <v>-17396</v>
      </c>
      <c r="X23" s="25">
        <v>-15249</v>
      </c>
      <c r="Y23" s="111">
        <v>-14060</v>
      </c>
      <c r="Z23" s="80">
        <v>-62213</v>
      </c>
      <c r="AA23" s="10"/>
      <c r="AB23" s="25">
        <v>-15234</v>
      </c>
      <c r="AC23" s="10">
        <v>-18948</v>
      </c>
      <c r="AD23" s="10">
        <v>-18462</v>
      </c>
      <c r="AE23" s="10">
        <v>-22347</v>
      </c>
      <c r="AF23" s="80">
        <v>-74991</v>
      </c>
      <c r="AG23" s="10"/>
    </row>
    <row r="24" spans="2:33" x14ac:dyDescent="0.2">
      <c r="B24" s="37" t="s">
        <v>49</v>
      </c>
      <c r="D24" s="32"/>
      <c r="E24" s="33"/>
      <c r="F24" s="34"/>
      <c r="G24" s="32"/>
      <c r="H24" s="80">
        <v>-19453</v>
      </c>
      <c r="I24" s="10"/>
      <c r="J24" s="33"/>
      <c r="K24" s="33"/>
      <c r="L24" s="33"/>
      <c r="M24" s="32"/>
      <c r="N24" s="80">
        <v>-24923</v>
      </c>
      <c r="O24" s="10"/>
      <c r="P24" s="33"/>
      <c r="Q24" s="33"/>
      <c r="R24" s="33"/>
      <c r="S24" s="33"/>
      <c r="T24" s="80">
        <v>-25694</v>
      </c>
      <c r="U24" s="10"/>
      <c r="V24" s="33"/>
      <c r="W24" s="33"/>
      <c r="X24" s="33"/>
      <c r="Y24" s="33"/>
      <c r="Z24" s="80">
        <v>-24877</v>
      </c>
      <c r="AA24" s="10"/>
      <c r="AB24" s="33"/>
      <c r="AC24" s="33"/>
      <c r="AD24" s="33"/>
      <c r="AE24" s="33"/>
      <c r="AF24" s="80">
        <v>-23440</v>
      </c>
      <c r="AG24" s="10"/>
    </row>
    <row r="25" spans="2:33" x14ac:dyDescent="0.2">
      <c r="B25" s="37" t="s">
        <v>50</v>
      </c>
      <c r="D25" s="35"/>
      <c r="E25" s="36"/>
      <c r="F25" s="35"/>
      <c r="G25" s="35"/>
      <c r="H25" s="83">
        <v>-13298</v>
      </c>
      <c r="I25" s="29"/>
      <c r="J25" s="36"/>
      <c r="K25" s="36"/>
      <c r="L25" s="36"/>
      <c r="M25" s="35"/>
      <c r="N25" s="83">
        <v>-15520</v>
      </c>
      <c r="O25" s="10"/>
      <c r="P25" s="36"/>
      <c r="Q25" s="36"/>
      <c r="R25" s="36"/>
      <c r="S25" s="36"/>
      <c r="T25" s="83">
        <v>-15413</v>
      </c>
      <c r="U25" s="10"/>
      <c r="V25" s="36"/>
      <c r="W25" s="36"/>
      <c r="X25" s="36"/>
      <c r="Y25" s="36"/>
      <c r="Z25" s="83">
        <v>-15189</v>
      </c>
      <c r="AA25" s="10"/>
      <c r="AB25" s="36"/>
      <c r="AC25" s="36"/>
      <c r="AD25" s="36"/>
      <c r="AE25" s="36"/>
      <c r="AF25" s="83">
        <v>-14537</v>
      </c>
      <c r="AG25" s="10"/>
    </row>
    <row r="26" spans="2:33" x14ac:dyDescent="0.2">
      <c r="B26" s="37" t="s">
        <v>51</v>
      </c>
      <c r="D26" s="32"/>
      <c r="E26" s="33"/>
      <c r="F26" s="34"/>
      <c r="G26" s="32"/>
      <c r="H26" s="80">
        <v>-1227</v>
      </c>
      <c r="I26" s="10"/>
      <c r="J26" s="33"/>
      <c r="K26" s="33"/>
      <c r="L26" s="33"/>
      <c r="M26" s="32"/>
      <c r="N26" s="80">
        <v>-8205</v>
      </c>
      <c r="O26" s="10"/>
      <c r="P26" s="33"/>
      <c r="Q26" s="33"/>
      <c r="R26" s="33"/>
      <c r="S26" s="33"/>
      <c r="T26" s="80">
        <v>-2774</v>
      </c>
      <c r="U26" s="10"/>
      <c r="V26" s="33"/>
      <c r="W26" s="33"/>
      <c r="X26" s="33"/>
      <c r="Y26" s="33"/>
      <c r="Z26" s="80">
        <v>-2710</v>
      </c>
      <c r="AA26" s="10"/>
      <c r="AB26" s="33"/>
      <c r="AC26" s="33"/>
      <c r="AD26" s="33"/>
      <c r="AE26" s="33"/>
      <c r="AF26" s="80">
        <v>-9638</v>
      </c>
      <c r="AG26" s="10"/>
    </row>
    <row r="27" spans="2:33" x14ac:dyDescent="0.2">
      <c r="B27" s="37" t="s">
        <v>52</v>
      </c>
      <c r="D27" s="35"/>
      <c r="E27" s="35"/>
      <c r="F27" s="35"/>
      <c r="G27" s="35"/>
      <c r="H27" s="83">
        <v>-5207</v>
      </c>
      <c r="I27" s="28"/>
      <c r="J27" s="35"/>
      <c r="K27" s="35"/>
      <c r="L27" s="35"/>
      <c r="M27" s="35"/>
      <c r="N27" s="83">
        <v>-7143</v>
      </c>
      <c r="O27" s="10"/>
      <c r="P27" s="35"/>
      <c r="Q27" s="35"/>
      <c r="R27" s="35"/>
      <c r="S27" s="35"/>
      <c r="T27" s="83">
        <v>-8903</v>
      </c>
      <c r="U27" s="10"/>
      <c r="V27" s="35"/>
      <c r="W27" s="35"/>
      <c r="X27" s="35"/>
      <c r="Y27" s="35"/>
      <c r="Z27" s="83">
        <v>-10150</v>
      </c>
      <c r="AA27" s="10"/>
      <c r="AB27" s="35"/>
      <c r="AC27" s="35"/>
      <c r="AD27" s="35"/>
      <c r="AE27" s="35"/>
      <c r="AF27" s="83">
        <v>-11068</v>
      </c>
      <c r="AG27" s="10"/>
    </row>
    <row r="28" spans="2:33" x14ac:dyDescent="0.2">
      <c r="B28" s="37" t="s">
        <v>53</v>
      </c>
      <c r="D28" s="32"/>
      <c r="E28" s="32"/>
      <c r="F28" s="32"/>
      <c r="G28" s="32"/>
      <c r="H28" s="80">
        <v>-2820</v>
      </c>
      <c r="I28" s="10"/>
      <c r="J28" s="32"/>
      <c r="K28" s="32"/>
      <c r="L28" s="32"/>
      <c r="M28" s="32"/>
      <c r="N28" s="80">
        <v>-4257</v>
      </c>
      <c r="O28" s="10"/>
      <c r="P28" s="35"/>
      <c r="Q28" s="35"/>
      <c r="R28" s="35"/>
      <c r="S28" s="35"/>
      <c r="T28" s="80">
        <v>-6135</v>
      </c>
      <c r="U28" s="10"/>
      <c r="V28" s="35"/>
      <c r="W28" s="35"/>
      <c r="X28" s="35"/>
      <c r="Y28" s="35"/>
      <c r="Z28" s="80">
        <v>-5349</v>
      </c>
      <c r="AA28" s="10"/>
      <c r="AB28" s="35"/>
      <c r="AC28" s="35"/>
      <c r="AD28" s="35"/>
      <c r="AE28" s="35"/>
      <c r="AF28" s="80">
        <v>-6109</v>
      </c>
      <c r="AG28" s="10"/>
    </row>
    <row r="29" spans="2:33" x14ac:dyDescent="0.2">
      <c r="B29" s="73" t="s">
        <v>34</v>
      </c>
      <c r="D29" s="45"/>
      <c r="E29" s="45"/>
      <c r="F29" s="45"/>
      <c r="G29" s="45"/>
      <c r="H29" s="61">
        <v>-2418</v>
      </c>
      <c r="I29" s="31"/>
      <c r="J29" s="45"/>
      <c r="K29" s="45"/>
      <c r="L29" s="45"/>
      <c r="M29" s="45"/>
      <c r="N29" s="61">
        <v>-2878</v>
      </c>
      <c r="O29" s="31"/>
      <c r="P29" s="35"/>
      <c r="Q29" s="35"/>
      <c r="R29" s="35"/>
      <c r="S29" s="35"/>
      <c r="T29" s="61">
        <v>-4782</v>
      </c>
      <c r="U29" s="31"/>
      <c r="V29" s="35"/>
      <c r="W29" s="35"/>
      <c r="X29" s="35"/>
      <c r="Y29" s="35"/>
      <c r="Z29" s="61">
        <v>-3939</v>
      </c>
      <c r="AA29" s="31"/>
      <c r="AB29" s="35"/>
      <c r="AC29" s="35"/>
      <c r="AD29" s="35"/>
      <c r="AE29" s="35"/>
      <c r="AF29" s="61">
        <v>-10200</v>
      </c>
      <c r="AG29" s="31"/>
    </row>
    <row r="30" spans="2:33" x14ac:dyDescent="0.2">
      <c r="D30" s="31"/>
      <c r="E30" s="31"/>
      <c r="F30" s="31"/>
      <c r="G30" s="31"/>
      <c r="H30" s="61"/>
      <c r="I30" s="31"/>
      <c r="J30" s="31"/>
      <c r="K30" s="31"/>
      <c r="L30" s="31"/>
      <c r="M30" s="31"/>
      <c r="N30" s="61"/>
      <c r="O30" s="31"/>
      <c r="P30" s="31"/>
      <c r="Q30" s="31"/>
      <c r="R30" s="31"/>
      <c r="T30" s="61"/>
      <c r="U30" s="31"/>
      <c r="V30" s="31"/>
      <c r="W30" s="31"/>
      <c r="X30" s="31"/>
      <c r="Y30" s="115"/>
      <c r="Z30" s="61"/>
      <c r="AA30" s="31"/>
      <c r="AB30" s="31"/>
      <c r="AF30" s="61"/>
      <c r="AG30" s="31"/>
    </row>
    <row r="31" spans="2:33" s="4" customFormat="1" x14ac:dyDescent="0.2">
      <c r="B31" s="38" t="s">
        <v>54</v>
      </c>
      <c r="D31" s="40">
        <v>-981</v>
      </c>
      <c r="E31" s="40">
        <v>2997</v>
      </c>
      <c r="F31" s="40">
        <v>2155</v>
      </c>
      <c r="G31" s="40">
        <v>1643</v>
      </c>
      <c r="H31" s="62">
        <v>5814</v>
      </c>
      <c r="I31" s="40"/>
      <c r="J31" s="40">
        <v>-950</v>
      </c>
      <c r="K31" s="40">
        <v>-5027</v>
      </c>
      <c r="L31" s="40">
        <v>-2416</v>
      </c>
      <c r="M31" s="40">
        <v>155</v>
      </c>
      <c r="N31" s="62">
        <v>-8238</v>
      </c>
      <c r="O31" s="40"/>
      <c r="P31" s="40">
        <v>-5152</v>
      </c>
      <c r="Q31" s="40">
        <v>-1174</v>
      </c>
      <c r="R31" s="40">
        <v>-1853.8</v>
      </c>
      <c r="S31" s="30">
        <v>-3794</v>
      </c>
      <c r="T31" s="62">
        <v>-11974</v>
      </c>
      <c r="U31" s="40"/>
      <c r="V31" s="40">
        <v>-1958</v>
      </c>
      <c r="W31" s="40">
        <v>532</v>
      </c>
      <c r="X31" s="40">
        <v>-2007</v>
      </c>
      <c r="Y31" s="109">
        <v>-1260</v>
      </c>
      <c r="Z31" s="62">
        <v>-4693</v>
      </c>
      <c r="AA31" s="40"/>
      <c r="AB31" s="40">
        <v>-2652</v>
      </c>
      <c r="AC31" s="30">
        <v>-659</v>
      </c>
      <c r="AD31" s="30">
        <v>-5885</v>
      </c>
      <c r="AE31" s="30">
        <v>-15529</v>
      </c>
      <c r="AF31" s="62">
        <v>-24724</v>
      </c>
      <c r="AG31" s="40"/>
    </row>
    <row r="32" spans="2:33" x14ac:dyDescent="0.2">
      <c r="B32" s="73" t="s">
        <v>55</v>
      </c>
      <c r="D32" s="31">
        <v>102</v>
      </c>
      <c r="E32" s="31">
        <v>193</v>
      </c>
      <c r="F32" s="31">
        <v>3</v>
      </c>
      <c r="G32" s="31">
        <v>641</v>
      </c>
      <c r="H32" s="61">
        <v>939</v>
      </c>
      <c r="I32" s="31"/>
      <c r="J32" s="31">
        <v>1676</v>
      </c>
      <c r="K32" s="31">
        <v>6630</v>
      </c>
      <c r="L32" s="31">
        <v>2684</v>
      </c>
      <c r="M32" s="31">
        <v>1397</v>
      </c>
      <c r="N32" s="61">
        <v>12387</v>
      </c>
      <c r="O32" s="31"/>
      <c r="P32" s="31">
        <v>567</v>
      </c>
      <c r="Q32" s="31">
        <v>1757</v>
      </c>
      <c r="R32" s="31">
        <v>1244</v>
      </c>
      <c r="S32" s="10">
        <v>117</v>
      </c>
      <c r="T32" s="61">
        <v>3685</v>
      </c>
      <c r="U32" s="31"/>
      <c r="V32" s="31">
        <v>321</v>
      </c>
      <c r="W32" s="31">
        <v>1768</v>
      </c>
      <c r="X32" s="31">
        <v>2246</v>
      </c>
      <c r="Y32" s="116">
        <v>1257.7784074551455</v>
      </c>
      <c r="Z32" s="61">
        <v>5593</v>
      </c>
      <c r="AA32" s="31"/>
      <c r="AB32" s="31">
        <v>1012.1702388774007</v>
      </c>
      <c r="AC32" s="10">
        <v>1495</v>
      </c>
      <c r="AD32" s="10">
        <f>AD37-AD31</f>
        <v>4463</v>
      </c>
      <c r="AE32" s="10">
        <v>11952.829761122599</v>
      </c>
      <c r="AF32" s="61">
        <v>18924</v>
      </c>
      <c r="AG32" s="31"/>
    </row>
    <row r="33" spans="2:34" x14ac:dyDescent="0.2">
      <c r="B33" s="73" t="s">
        <v>56</v>
      </c>
      <c r="D33" s="31">
        <v>164</v>
      </c>
      <c r="E33" s="31">
        <v>165</v>
      </c>
      <c r="F33" s="31">
        <v>164</v>
      </c>
      <c r="G33" s="31">
        <v>165</v>
      </c>
      <c r="H33" s="61">
        <v>658</v>
      </c>
      <c r="I33" s="31"/>
      <c r="J33" s="31">
        <v>377</v>
      </c>
      <c r="K33" s="31">
        <v>35</v>
      </c>
      <c r="L33" s="31">
        <v>306</v>
      </c>
      <c r="M33" s="31">
        <v>577</v>
      </c>
      <c r="N33" s="61">
        <v>1295</v>
      </c>
      <c r="O33" s="31"/>
      <c r="P33" s="31">
        <v>166</v>
      </c>
      <c r="Q33" s="31">
        <v>699</v>
      </c>
      <c r="R33" s="31">
        <v>-189</v>
      </c>
      <c r="S33" s="10">
        <v>570</v>
      </c>
      <c r="T33" s="61">
        <v>1246</v>
      </c>
      <c r="U33" s="31"/>
      <c r="V33" s="31">
        <v>-48</v>
      </c>
      <c r="W33" s="31">
        <v>475</v>
      </c>
      <c r="X33" s="31">
        <v>1644</v>
      </c>
      <c r="Y33" s="116">
        <v>144.06268</v>
      </c>
      <c r="Z33" s="61">
        <v>2215</v>
      </c>
      <c r="AA33" s="31"/>
      <c r="AB33" s="31">
        <v>674.17023887740072</v>
      </c>
      <c r="AC33" s="10">
        <v>622</v>
      </c>
      <c r="AD33" s="10">
        <v>215</v>
      </c>
      <c r="AE33" s="10">
        <v>-604.17023887740061</v>
      </c>
      <c r="AF33" s="61">
        <v>907</v>
      </c>
      <c r="AG33" s="31"/>
    </row>
    <row r="34" spans="2:34" x14ac:dyDescent="0.2">
      <c r="B34" s="73" t="s">
        <v>57</v>
      </c>
      <c r="D34" s="31">
        <v>20</v>
      </c>
      <c r="E34" s="31">
        <v>22</v>
      </c>
      <c r="F34" s="31">
        <v>45</v>
      </c>
      <c r="G34" s="31">
        <v>492</v>
      </c>
      <c r="H34" s="61">
        <v>579</v>
      </c>
      <c r="I34" s="31"/>
      <c r="J34" s="31">
        <v>1330</v>
      </c>
      <c r="K34" s="31">
        <v>1692</v>
      </c>
      <c r="L34" s="31">
        <v>2175</v>
      </c>
      <c r="M34" s="31">
        <v>1241</v>
      </c>
      <c r="N34" s="61">
        <v>6438</v>
      </c>
      <c r="O34" s="31"/>
      <c r="P34" s="31">
        <v>247</v>
      </c>
      <c r="Q34" s="31">
        <v>1020</v>
      </c>
      <c r="R34" s="31">
        <v>733</v>
      </c>
      <c r="S34" s="10">
        <v>212</v>
      </c>
      <c r="T34" s="61">
        <v>2212</v>
      </c>
      <c r="U34" s="31"/>
      <c r="V34" s="31">
        <v>320</v>
      </c>
      <c r="W34" s="31">
        <v>1340</v>
      </c>
      <c r="X34" s="31">
        <v>493</v>
      </c>
      <c r="Y34" s="116">
        <v>797</v>
      </c>
      <c r="Z34" s="61">
        <v>2950</v>
      </c>
      <c r="AA34" s="31"/>
      <c r="AB34" s="31">
        <v>338</v>
      </c>
      <c r="AC34" s="10">
        <v>1161</v>
      </c>
      <c r="AD34" s="10">
        <v>2974</v>
      </c>
      <c r="AE34" s="10">
        <v>10138</v>
      </c>
      <c r="AF34" s="61">
        <v>14611</v>
      </c>
      <c r="AG34" s="31"/>
    </row>
    <row r="35" spans="2:34" x14ac:dyDescent="0.2">
      <c r="B35" s="73" t="s">
        <v>58</v>
      </c>
      <c r="D35" s="31">
        <v>-82</v>
      </c>
      <c r="E35" s="31">
        <v>6</v>
      </c>
      <c r="F35" s="31">
        <v>-206</v>
      </c>
      <c r="G35" s="31">
        <v>-16</v>
      </c>
      <c r="H35" s="61">
        <v>-298</v>
      </c>
      <c r="I35" s="31"/>
      <c r="J35" s="31">
        <v>-30</v>
      </c>
      <c r="K35" s="31">
        <v>4633</v>
      </c>
      <c r="L35" s="31">
        <v>202</v>
      </c>
      <c r="M35" s="31">
        <v>-151</v>
      </c>
      <c r="N35" s="61">
        <v>4654</v>
      </c>
      <c r="O35" s="31"/>
      <c r="P35" s="31">
        <v>154</v>
      </c>
      <c r="Q35" s="31">
        <v>38</v>
      </c>
      <c r="R35" s="31">
        <v>699</v>
      </c>
      <c r="S35" s="10">
        <v>-664</v>
      </c>
      <c r="T35" s="61">
        <v>227</v>
      </c>
      <c r="U35" s="31"/>
      <c r="V35" s="31">
        <v>49</v>
      </c>
      <c r="W35" s="31">
        <v>-47</v>
      </c>
      <c r="X35" s="31">
        <v>109</v>
      </c>
      <c r="Y35" s="116">
        <v>317.16468745514595</v>
      </c>
      <c r="Z35" s="61">
        <v>428</v>
      </c>
      <c r="AA35" s="31"/>
      <c r="AB35" s="31">
        <v>10</v>
      </c>
      <c r="AC35" s="10">
        <v>-288</v>
      </c>
      <c r="AD35" s="10">
        <v>1274</v>
      </c>
      <c r="AE35" s="10">
        <v>2419</v>
      </c>
      <c r="AF35" s="61">
        <v>3405</v>
      </c>
      <c r="AG35" s="31"/>
    </row>
    <row r="36" spans="2:34" x14ac:dyDescent="0.2">
      <c r="D36" s="31"/>
      <c r="E36" s="31"/>
      <c r="F36" s="31"/>
      <c r="G36" s="31"/>
      <c r="H36" s="61"/>
      <c r="I36" s="31"/>
      <c r="J36" s="31"/>
      <c r="K36" s="31"/>
      <c r="L36" s="31"/>
      <c r="M36" s="31"/>
      <c r="N36" s="61"/>
      <c r="O36" s="31"/>
      <c r="P36" s="31"/>
      <c r="Q36" s="31"/>
      <c r="R36" s="31"/>
      <c r="T36" s="61"/>
      <c r="U36" s="31"/>
      <c r="V36" s="31"/>
      <c r="W36" s="31"/>
      <c r="X36" s="31"/>
      <c r="Y36" s="117"/>
      <c r="Z36" s="61"/>
      <c r="AA36" s="31"/>
      <c r="AB36" s="31"/>
      <c r="AF36" s="61"/>
      <c r="AG36" s="31"/>
    </row>
    <row r="37" spans="2:34" s="4" customFormat="1" x14ac:dyDescent="0.2">
      <c r="B37" s="4" t="s">
        <v>59</v>
      </c>
      <c r="D37" s="40">
        <v>-879</v>
      </c>
      <c r="E37" s="40">
        <v>3190</v>
      </c>
      <c r="F37" s="40">
        <v>2158</v>
      </c>
      <c r="G37" s="40">
        <v>2285</v>
      </c>
      <c r="H37" s="62">
        <v>6754</v>
      </c>
      <c r="I37" s="40"/>
      <c r="J37" s="40">
        <v>726</v>
      </c>
      <c r="K37" s="40">
        <v>1603</v>
      </c>
      <c r="L37" s="40">
        <v>268</v>
      </c>
      <c r="M37" s="40">
        <v>1552</v>
      </c>
      <c r="N37" s="62">
        <v>4149</v>
      </c>
      <c r="O37" s="40"/>
      <c r="P37" s="40">
        <v>-4585</v>
      </c>
      <c r="Q37" s="40">
        <v>583</v>
      </c>
      <c r="R37" s="40">
        <v>-610</v>
      </c>
      <c r="S37" s="30">
        <v>-3677</v>
      </c>
      <c r="T37" s="62">
        <v>-8289</v>
      </c>
      <c r="U37" s="40"/>
      <c r="V37" s="40">
        <v>-1637</v>
      </c>
      <c r="W37" s="40">
        <v>2300</v>
      </c>
      <c r="X37" s="40">
        <v>239</v>
      </c>
      <c r="Y37" s="118">
        <v>-2</v>
      </c>
      <c r="Z37" s="62">
        <v>900</v>
      </c>
      <c r="AA37" s="40"/>
      <c r="AB37" s="40">
        <v>-1640</v>
      </c>
      <c r="AC37" s="30">
        <v>836</v>
      </c>
      <c r="AD37" s="30">
        <v>-1422</v>
      </c>
      <c r="AE37" s="30">
        <v>-3576.1702388774011</v>
      </c>
      <c r="AF37" s="62">
        <v>-5801</v>
      </c>
      <c r="AG37" s="40"/>
      <c r="AH37" s="133"/>
    </row>
    <row r="38" spans="2:34" x14ac:dyDescent="0.2">
      <c r="B38" s="2" t="s">
        <v>60</v>
      </c>
      <c r="D38" s="31">
        <v>-2248</v>
      </c>
      <c r="E38" s="31">
        <v>-2583</v>
      </c>
      <c r="F38" s="31">
        <v>-2959</v>
      </c>
      <c r="G38" s="31">
        <v>-3147</v>
      </c>
      <c r="H38" s="61">
        <v>-10937</v>
      </c>
      <c r="I38" s="31"/>
      <c r="J38" s="31">
        <v>-3393</v>
      </c>
      <c r="K38" s="31">
        <v>-3575</v>
      </c>
      <c r="L38" s="31">
        <v>-3816</v>
      </c>
      <c r="M38" s="31">
        <v>-4431</v>
      </c>
      <c r="N38" s="61">
        <v>-15215</v>
      </c>
      <c r="O38" s="31"/>
      <c r="P38" s="31">
        <v>-4063</v>
      </c>
      <c r="Q38" s="31">
        <v>-4752</v>
      </c>
      <c r="R38" s="31">
        <v>-5279</v>
      </c>
      <c r="S38" s="10">
        <v>-15753</v>
      </c>
      <c r="T38" s="61">
        <v>-29847</v>
      </c>
      <c r="U38" s="31"/>
      <c r="V38" s="31">
        <v>-5721</v>
      </c>
      <c r="W38" s="31">
        <v>-8340</v>
      </c>
      <c r="X38" s="31">
        <v>-6512</v>
      </c>
      <c r="Y38" s="116">
        <v>-22453</v>
      </c>
      <c r="Z38" s="61">
        <v>-43026</v>
      </c>
      <c r="AA38" s="31"/>
      <c r="AB38" s="31">
        <v>-6647</v>
      </c>
      <c r="AC38" s="10">
        <v>-6572</v>
      </c>
      <c r="AD38" s="10">
        <v>-8726</v>
      </c>
      <c r="AE38" s="10">
        <v>-38495</v>
      </c>
      <c r="AF38" s="61">
        <v>-60440</v>
      </c>
      <c r="AG38" s="31"/>
    </row>
    <row r="39" spans="2:34" x14ac:dyDescent="0.2">
      <c r="B39" s="4" t="s">
        <v>61</v>
      </c>
      <c r="C39" s="4"/>
      <c r="D39" s="40">
        <v>-3229</v>
      </c>
      <c r="E39" s="40">
        <v>414</v>
      </c>
      <c r="F39" s="40">
        <v>-804</v>
      </c>
      <c r="G39" s="40">
        <v>-1504</v>
      </c>
      <c r="H39" s="62">
        <v>-5123</v>
      </c>
      <c r="I39" s="40"/>
      <c r="J39" s="40">
        <v>-4342</v>
      </c>
      <c r="K39" s="40">
        <v>-8602</v>
      </c>
      <c r="L39" s="40">
        <v>-6232</v>
      </c>
      <c r="M39" s="40">
        <v>-4277</v>
      </c>
      <c r="N39" s="62">
        <v>-23453</v>
      </c>
      <c r="O39" s="40"/>
      <c r="P39" s="40">
        <v>-9215</v>
      </c>
      <c r="Q39" s="40">
        <v>-5926</v>
      </c>
      <c r="R39" s="40">
        <v>-7133</v>
      </c>
      <c r="S39" s="40">
        <v>-19547</v>
      </c>
      <c r="T39" s="62">
        <v>-41821</v>
      </c>
      <c r="U39" s="40"/>
      <c r="V39" s="40">
        <v>-7679</v>
      </c>
      <c r="W39" s="40">
        <v>-7808</v>
      </c>
      <c r="X39" s="40">
        <v>-8495</v>
      </c>
      <c r="Y39" s="119">
        <v>-23713</v>
      </c>
      <c r="Z39" s="62">
        <v>-47720</v>
      </c>
      <c r="AA39" s="40"/>
      <c r="AB39" s="40">
        <v>-9299</v>
      </c>
      <c r="AC39" s="40">
        <v>-7231</v>
      </c>
      <c r="AD39" s="40">
        <v>-14611</v>
      </c>
      <c r="AE39" s="40">
        <v>-54024</v>
      </c>
      <c r="AF39" s="62">
        <v>-85164</v>
      </c>
      <c r="AG39" s="31"/>
    </row>
    <row r="40" spans="2:34" x14ac:dyDescent="0.2">
      <c r="B40" s="2" t="s">
        <v>62</v>
      </c>
      <c r="D40" s="31">
        <v>-1232</v>
      </c>
      <c r="E40" s="31">
        <v>-1061</v>
      </c>
      <c r="F40" s="31">
        <v>-1213</v>
      </c>
      <c r="G40" s="31">
        <v>-1148</v>
      </c>
      <c r="H40" s="61">
        <v>-4654</v>
      </c>
      <c r="I40" s="31"/>
      <c r="J40" s="31">
        <v>-1142</v>
      </c>
      <c r="K40" s="31">
        <v>-1968</v>
      </c>
      <c r="L40" s="31">
        <v>-862</v>
      </c>
      <c r="M40" s="31">
        <v>-605</v>
      </c>
      <c r="N40" s="61">
        <v>-4577</v>
      </c>
      <c r="O40" s="31"/>
      <c r="P40" s="31">
        <v>-782</v>
      </c>
      <c r="Q40" s="31">
        <v>-1146</v>
      </c>
      <c r="R40" s="31">
        <v>-1318</v>
      </c>
      <c r="S40" s="10">
        <v>652</v>
      </c>
      <c r="T40" s="61">
        <v>-2595</v>
      </c>
      <c r="U40" s="31"/>
      <c r="V40" s="31">
        <v>-185</v>
      </c>
      <c r="W40" s="31">
        <v>-254</v>
      </c>
      <c r="X40" s="31">
        <v>223</v>
      </c>
      <c r="Y40" s="116">
        <v>-205</v>
      </c>
      <c r="Z40" s="61">
        <v>-421</v>
      </c>
      <c r="AA40" s="31"/>
      <c r="AB40" s="31">
        <v>-149</v>
      </c>
      <c r="AC40" s="10">
        <v>-42</v>
      </c>
      <c r="AD40" s="10">
        <v>-235</v>
      </c>
      <c r="AE40" s="10">
        <v>-199</v>
      </c>
      <c r="AF40" s="61">
        <v>-625</v>
      </c>
      <c r="AG40" s="31"/>
    </row>
    <row r="41" spans="2:34" x14ac:dyDescent="0.2">
      <c r="B41" s="73" t="s">
        <v>153</v>
      </c>
      <c r="H41" s="64"/>
      <c r="N41" s="64"/>
      <c r="T41" s="61">
        <v>1470</v>
      </c>
      <c r="Y41" s="116"/>
      <c r="Z41" s="61">
        <v>3898</v>
      </c>
      <c r="AB41" s="2">
        <v>949</v>
      </c>
      <c r="AC41" s="10">
        <v>1027</v>
      </c>
      <c r="AD41" s="2">
        <v>904</v>
      </c>
      <c r="AE41" s="2">
        <f t="shared" ref="AE41:AE43" si="4">AF41-SUM(AB41:AD41)</f>
        <v>963</v>
      </c>
      <c r="AF41" s="61">
        <v>3843</v>
      </c>
    </row>
    <row r="42" spans="2:34" x14ac:dyDescent="0.2">
      <c r="B42" s="73" t="s">
        <v>154</v>
      </c>
      <c r="H42" s="64"/>
      <c r="N42" s="64"/>
      <c r="T42" s="61">
        <v>-4065</v>
      </c>
      <c r="Y42" s="116"/>
      <c r="Z42" s="83">
        <v>-4318</v>
      </c>
      <c r="AB42" s="31">
        <v>-1097</v>
      </c>
      <c r="AC42" s="31">
        <v>-1069</v>
      </c>
      <c r="AD42" s="31">
        <v>-1139</v>
      </c>
      <c r="AE42" s="31">
        <f t="shared" si="4"/>
        <v>-1163</v>
      </c>
      <c r="AF42" s="83">
        <v>-4468</v>
      </c>
    </row>
    <row r="43" spans="2:34" x14ac:dyDescent="0.2">
      <c r="B43" s="2" t="s">
        <v>63</v>
      </c>
      <c r="D43" s="31">
        <v>0</v>
      </c>
      <c r="E43" s="31">
        <v>0</v>
      </c>
      <c r="F43" s="31">
        <v>0</v>
      </c>
      <c r="G43" s="31">
        <v>-94</v>
      </c>
      <c r="H43" s="61">
        <v>-94</v>
      </c>
      <c r="I43" s="31"/>
      <c r="J43" s="31">
        <v>-123</v>
      </c>
      <c r="K43" s="31">
        <v>-13</v>
      </c>
      <c r="L43" s="31">
        <v>-96</v>
      </c>
      <c r="M43" s="31">
        <v>-113</v>
      </c>
      <c r="N43" s="61">
        <v>-345</v>
      </c>
      <c r="O43" s="31"/>
      <c r="P43" s="31">
        <v>5</v>
      </c>
      <c r="Q43" s="31">
        <v>-307</v>
      </c>
      <c r="R43" s="31">
        <v>0</v>
      </c>
      <c r="S43" s="10">
        <v>0</v>
      </c>
      <c r="T43" s="64">
        <v>-302</v>
      </c>
      <c r="U43" s="31"/>
      <c r="V43" s="31">
        <v>0</v>
      </c>
      <c r="W43" s="31">
        <v>0</v>
      </c>
      <c r="X43" s="31">
        <v>0</v>
      </c>
      <c r="Y43" s="116">
        <v>0</v>
      </c>
      <c r="Z43" s="64">
        <v>0</v>
      </c>
      <c r="AA43" s="31"/>
      <c r="AB43" s="31">
        <v>0</v>
      </c>
      <c r="AC43" s="2">
        <v>0</v>
      </c>
      <c r="AD43" s="10">
        <v>0</v>
      </c>
      <c r="AE43" s="10">
        <v>0</v>
      </c>
      <c r="AF43" s="64">
        <v>0</v>
      </c>
      <c r="AG43" s="31"/>
    </row>
    <row r="44" spans="2:34" x14ac:dyDescent="0.2">
      <c r="B44" s="2" t="s">
        <v>64</v>
      </c>
      <c r="D44" s="31">
        <v>-175</v>
      </c>
      <c r="E44" s="31">
        <v>-99</v>
      </c>
      <c r="F44" s="31">
        <v>-48</v>
      </c>
      <c r="G44" s="31">
        <v>-66</v>
      </c>
      <c r="H44" s="61">
        <v>-388</v>
      </c>
      <c r="J44" s="31">
        <v>-118</v>
      </c>
      <c r="K44" s="31">
        <v>-1716</v>
      </c>
      <c r="L44" s="31">
        <v>-1002</v>
      </c>
      <c r="M44" s="31">
        <v>-304</v>
      </c>
      <c r="N44" s="61">
        <v>-3140</v>
      </c>
      <c r="P44" s="2">
        <v>-294</v>
      </c>
      <c r="Q44" s="2">
        <v>-160</v>
      </c>
      <c r="R44" s="72">
        <v>-220.7</v>
      </c>
      <c r="S44" s="10">
        <v>466</v>
      </c>
      <c r="T44" s="61">
        <v>-209</v>
      </c>
      <c r="V44" s="2">
        <v>-306</v>
      </c>
      <c r="W44" s="2">
        <v>-317</v>
      </c>
      <c r="X44" s="2">
        <v>-380</v>
      </c>
      <c r="Y44" s="116">
        <v>1259</v>
      </c>
      <c r="Z44" s="61">
        <v>256</v>
      </c>
      <c r="AB44" s="2">
        <v>-271</v>
      </c>
      <c r="AC44" s="10">
        <v>-291</v>
      </c>
      <c r="AD44" s="31">
        <v>-426</v>
      </c>
      <c r="AE44" s="31">
        <v>1919</v>
      </c>
      <c r="AF44" s="61">
        <v>931</v>
      </c>
    </row>
    <row r="45" spans="2:34" x14ac:dyDescent="0.2">
      <c r="H45" s="64"/>
      <c r="N45" s="64"/>
      <c r="R45" s="74"/>
      <c r="T45" s="64"/>
      <c r="Y45" s="117"/>
      <c r="Z45" s="64"/>
      <c r="AF45" s="64"/>
    </row>
    <row r="46" spans="2:34" x14ac:dyDescent="0.2">
      <c r="B46" s="4" t="s">
        <v>65</v>
      </c>
      <c r="D46" s="40">
        <v>-4636</v>
      </c>
      <c r="E46" s="40">
        <v>-746</v>
      </c>
      <c r="F46" s="40">
        <v>-2065</v>
      </c>
      <c r="G46" s="40">
        <v>-2811</v>
      </c>
      <c r="H46" s="62">
        <v>-10258</v>
      </c>
      <c r="J46" s="40">
        <v>-5726</v>
      </c>
      <c r="K46" s="40">
        <v>-12299</v>
      </c>
      <c r="L46" s="40">
        <v>-8192</v>
      </c>
      <c r="M46" s="40">
        <v>-5298</v>
      </c>
      <c r="N46" s="62">
        <v>-31515</v>
      </c>
      <c r="P46" s="40">
        <v>-10286</v>
      </c>
      <c r="Q46" s="40">
        <v>-7538</v>
      </c>
      <c r="R46" s="40">
        <v>-8672</v>
      </c>
      <c r="S46" s="30">
        <v>-18430</v>
      </c>
      <c r="T46" s="62">
        <v>-44927</v>
      </c>
      <c r="V46" s="40">
        <v>-8170</v>
      </c>
      <c r="W46" s="40">
        <v>-8379</v>
      </c>
      <c r="X46" s="40">
        <v>-8675</v>
      </c>
      <c r="Y46" s="119">
        <v>-22531</v>
      </c>
      <c r="Z46" s="62">
        <v>-47756</v>
      </c>
      <c r="AB46" s="40">
        <v>-9719</v>
      </c>
      <c r="AC46" s="30">
        <v>-7564</v>
      </c>
      <c r="AD46" s="30">
        <v>-15272</v>
      </c>
      <c r="AE46" s="30">
        <v>-52304</v>
      </c>
      <c r="AF46" s="62">
        <v>-84859</v>
      </c>
    </row>
    <row r="47" spans="2:34" x14ac:dyDescent="0.2">
      <c r="B47" s="2" t="s">
        <v>66</v>
      </c>
      <c r="D47" s="70">
        <f>-0.32-E47-F47</f>
        <v>0.42000000000000004</v>
      </c>
      <c r="E47" s="70">
        <v>-0.65</v>
      </c>
      <c r="F47" s="70">
        <v>-0.09</v>
      </c>
      <c r="G47" s="71">
        <v>-0.13</v>
      </c>
      <c r="H47" s="84">
        <v>-0.44584492350486787</v>
      </c>
      <c r="J47" s="70">
        <v>-0.24886995827538247</v>
      </c>
      <c r="K47" s="70">
        <v>-0.53</v>
      </c>
      <c r="L47" s="70">
        <v>-0.21</v>
      </c>
      <c r="M47" s="71">
        <v>-0.12</v>
      </c>
      <c r="N47" s="84">
        <v>-1.1096830985915493</v>
      </c>
      <c r="P47" s="71">
        <v>-0.3</v>
      </c>
      <c r="Q47" s="2">
        <v>-0.23</v>
      </c>
      <c r="R47" s="2">
        <v>-0.25</v>
      </c>
      <c r="S47" s="89">
        <v>-0.55000000000000004</v>
      </c>
      <c r="T47" s="84">
        <v>-1.33</v>
      </c>
      <c r="V47" s="71">
        <v>-0.24</v>
      </c>
      <c r="W47" s="71">
        <v>-0.25</v>
      </c>
      <c r="X47" s="71">
        <v>-0.28000000000000003</v>
      </c>
      <c r="Y47" s="120">
        <v>-0.33116839718343494</v>
      </c>
      <c r="Z47" s="84">
        <v>-1.08</v>
      </c>
      <c r="AB47" s="71">
        <v>-0.28999999999999998</v>
      </c>
      <c r="AC47" s="71">
        <v>-0.22</v>
      </c>
      <c r="AD47" s="71">
        <v>-0.47</v>
      </c>
      <c r="AE47" s="71">
        <f>AF47-SUM(AB47:AD47)</f>
        <v>-1.58</v>
      </c>
      <c r="AF47" s="84">
        <v>-2.56</v>
      </c>
    </row>
    <row r="55" spans="30:31" x14ac:dyDescent="0.2">
      <c r="AD55" s="2">
        <f>2297+AD33</f>
        <v>2512</v>
      </c>
      <c r="AE55" s="2">
        <f>2297+AE33</f>
        <v>1692.8297611225994</v>
      </c>
    </row>
    <row r="56" spans="30:31" x14ac:dyDescent="0.2">
      <c r="AD56" s="2">
        <f>AD32-AD55</f>
        <v>1951</v>
      </c>
      <c r="AE56" s="2">
        <f>AE32-AE55</f>
        <v>10260</v>
      </c>
    </row>
    <row r="59" spans="30:31" x14ac:dyDescent="0.2">
      <c r="AD59" s="2">
        <f>AD22+AD55</f>
        <v>-13821</v>
      </c>
      <c r="AE59" s="2">
        <f>AE22+AE55</f>
        <v>-12845.170238877401</v>
      </c>
    </row>
    <row r="60" spans="30:31" x14ac:dyDescent="0.2">
      <c r="AD60" s="2">
        <f>AD23+AD56-AD24</f>
        <v>-16511</v>
      </c>
      <c r="AE60" s="2">
        <f>AE23+AE56-AE24</f>
        <v>-12087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FAB0-BFC5-422E-8A5D-2274A014281C}">
  <dimension ref="B4:AL67"/>
  <sheetViews>
    <sheetView showGridLines="0" zoomScaleNormal="100" workbookViewId="0">
      <pane xSplit="2" ySplit="9" topLeftCell="P24" activePane="bottomRight" state="frozen"/>
      <selection pane="topRight" activeCell="C1" sqref="C1"/>
      <selection pane="bottomLeft" activeCell="A10" sqref="A10"/>
      <selection pane="bottomRight" activeCell="AL65" sqref="AL65"/>
    </sheetView>
  </sheetViews>
  <sheetFormatPr defaultColWidth="8.85546875" defaultRowHeight="12.75" outlineLevelCol="1" x14ac:dyDescent="0.2"/>
  <cols>
    <col min="1" max="1" width="2.42578125" style="2" customWidth="1"/>
    <col min="2" max="2" width="34.85546875" style="2" customWidth="1"/>
    <col min="3" max="3" width="2.42578125" style="2" customWidth="1"/>
    <col min="4" max="8" width="8.85546875" style="2" customWidth="1" outlineLevel="1"/>
    <col min="9" max="9" width="1.7109375" style="2" customWidth="1" outlineLevel="1"/>
    <col min="10" max="14" width="8.85546875" style="2" customWidth="1" outlineLevel="1"/>
    <col min="15" max="15" width="1.28515625" style="2" customWidth="1" outlineLevel="1"/>
    <col min="16" max="20" width="8.85546875" style="2" customWidth="1" outlineLevel="1"/>
    <col min="21" max="21" width="10.42578125" style="2" customWidth="1"/>
    <col min="22" max="26" width="8.85546875" style="2"/>
    <col min="27" max="27" width="9.85546875" style="2" customWidth="1"/>
    <col min="28" max="16384" width="8.85546875" style="2"/>
  </cols>
  <sheetData>
    <row r="4" spans="2:32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2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32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32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32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32" x14ac:dyDescent="0.2">
      <c r="B9" s="7" t="s">
        <v>67</v>
      </c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9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96"/>
      <c r="AB9" s="48" t="s">
        <v>159</v>
      </c>
      <c r="AC9" s="48" t="s">
        <v>162</v>
      </c>
      <c r="AD9" s="48" t="s">
        <v>163</v>
      </c>
      <c r="AE9" s="48" t="s">
        <v>164</v>
      </c>
      <c r="AF9" s="75" t="s">
        <v>165</v>
      </c>
    </row>
    <row r="10" spans="2:32" x14ac:dyDescent="0.2">
      <c r="H10" s="64"/>
      <c r="N10" s="64"/>
      <c r="T10" s="64"/>
      <c r="Z10" s="64"/>
      <c r="AF10" s="64"/>
    </row>
    <row r="11" spans="2:32" x14ac:dyDescent="0.2">
      <c r="H11" s="61"/>
      <c r="N11" s="64"/>
      <c r="T11" s="64"/>
      <c r="Z11" s="64"/>
      <c r="AF11" s="64"/>
    </row>
    <row r="12" spans="2:32" s="4" customFormat="1" x14ac:dyDescent="0.2">
      <c r="B12" s="38" t="s">
        <v>157</v>
      </c>
      <c r="D12" s="18">
        <v>35043</v>
      </c>
      <c r="E12" s="18">
        <v>45391</v>
      </c>
      <c r="F12" s="39">
        <v>44430</v>
      </c>
      <c r="G12" s="18">
        <v>39337</v>
      </c>
      <c r="H12" s="62">
        <v>164201</v>
      </c>
      <c r="I12" s="16"/>
      <c r="J12" s="18">
        <v>44399</v>
      </c>
      <c r="K12" s="18">
        <v>56108</v>
      </c>
      <c r="L12" s="18">
        <v>49399</v>
      </c>
      <c r="M12" s="18">
        <v>44342</v>
      </c>
      <c r="N12" s="62">
        <v>194248</v>
      </c>
      <c r="O12" s="16"/>
      <c r="P12" s="18">
        <v>47186</v>
      </c>
      <c r="Q12" s="18">
        <v>61105</v>
      </c>
      <c r="R12" s="18">
        <v>58261.64993439024</v>
      </c>
      <c r="S12" s="18">
        <v>43515</v>
      </c>
      <c r="T12" s="62">
        <v>210067</v>
      </c>
      <c r="U12" s="18"/>
      <c r="V12" s="18">
        <v>50100</v>
      </c>
      <c r="W12" s="18">
        <v>67059</v>
      </c>
      <c r="X12" s="18">
        <v>59666</v>
      </c>
      <c r="Y12" s="18">
        <v>46705</v>
      </c>
      <c r="Z12" s="62">
        <v>223530</v>
      </c>
      <c r="AA12" s="18"/>
      <c r="AB12" s="40">
        <v>51115.012470000031</v>
      </c>
      <c r="AC12" s="129">
        <v>67599</v>
      </c>
      <c r="AD12" s="131">
        <v>57774</v>
      </c>
      <c r="AE12" s="18">
        <v>40264.287529999972</v>
      </c>
      <c r="AF12" s="62">
        <v>216752.3</v>
      </c>
    </row>
    <row r="13" spans="2:32" s="4" customFormat="1" x14ac:dyDescent="0.2">
      <c r="B13" s="37" t="s">
        <v>80</v>
      </c>
      <c r="D13" s="9">
        <v>25155</v>
      </c>
      <c r="E13" s="9">
        <v>31501</v>
      </c>
      <c r="F13" s="17">
        <v>32005</v>
      </c>
      <c r="G13" s="9">
        <v>29121</v>
      </c>
      <c r="H13" s="61">
        <v>117782</v>
      </c>
      <c r="I13" s="13"/>
      <c r="J13" s="9">
        <v>31347</v>
      </c>
      <c r="K13" s="9">
        <v>39791</v>
      </c>
      <c r="L13" s="9">
        <v>35202</v>
      </c>
      <c r="M13" s="9">
        <v>31462</v>
      </c>
      <c r="N13" s="61">
        <v>137802</v>
      </c>
      <c r="O13" s="13"/>
      <c r="P13" s="9">
        <v>33563</v>
      </c>
      <c r="Q13" s="9">
        <v>43893</v>
      </c>
      <c r="R13" s="9">
        <v>42771.062113349915</v>
      </c>
      <c r="S13" s="9">
        <v>33053</v>
      </c>
      <c r="T13" s="61">
        <v>153280</v>
      </c>
      <c r="U13" s="9"/>
      <c r="V13" s="9">
        <v>37525.321000000004</v>
      </c>
      <c r="W13" s="9">
        <v>50173</v>
      </c>
      <c r="X13" s="9">
        <v>44546</v>
      </c>
      <c r="Y13" s="9">
        <v>36311.679000000004</v>
      </c>
      <c r="Z13" s="61">
        <v>168556</v>
      </c>
      <c r="AA13" s="9"/>
      <c r="AB13" s="31">
        <v>39498.567377032712</v>
      </c>
      <c r="AC13" s="130">
        <v>51837</v>
      </c>
      <c r="AD13" s="132">
        <v>45251</v>
      </c>
      <c r="AE13" s="9">
        <v>32461.432622967288</v>
      </c>
      <c r="AF13" s="61">
        <v>169048</v>
      </c>
    </row>
    <row r="14" spans="2:32" x14ac:dyDescent="0.2">
      <c r="B14" s="37" t="s">
        <v>81</v>
      </c>
      <c r="D14" s="10">
        <v>9888</v>
      </c>
      <c r="E14" s="25">
        <v>13890</v>
      </c>
      <c r="F14" s="26">
        <v>12425</v>
      </c>
      <c r="G14" s="10">
        <v>10216</v>
      </c>
      <c r="H14" s="61">
        <v>46419</v>
      </c>
      <c r="I14" s="10"/>
      <c r="J14" s="25">
        <v>13052</v>
      </c>
      <c r="K14" s="25">
        <v>16317</v>
      </c>
      <c r="L14" s="25">
        <v>14197</v>
      </c>
      <c r="M14" s="10">
        <v>12880</v>
      </c>
      <c r="N14" s="61">
        <v>56446</v>
      </c>
      <c r="O14" s="10"/>
      <c r="P14" s="25">
        <v>13623</v>
      </c>
      <c r="Q14" s="25">
        <v>17211</v>
      </c>
      <c r="R14" s="25">
        <v>15490.587821040343</v>
      </c>
      <c r="S14" s="9">
        <v>10461</v>
      </c>
      <c r="T14" s="61">
        <v>56786</v>
      </c>
      <c r="U14" s="25"/>
      <c r="V14" s="25">
        <v>12574.038</v>
      </c>
      <c r="W14" s="25">
        <v>16887</v>
      </c>
      <c r="X14" s="25">
        <v>15120</v>
      </c>
      <c r="Y14" s="9">
        <v>10392.962</v>
      </c>
      <c r="Z14" s="61">
        <v>54974</v>
      </c>
      <c r="AA14" s="25"/>
      <c r="AB14" s="31">
        <v>11616.445092967315</v>
      </c>
      <c r="AC14" s="130">
        <v>15762</v>
      </c>
      <c r="AD14" s="132">
        <v>12523</v>
      </c>
      <c r="AE14" s="9">
        <v>7802.8549070326844</v>
      </c>
      <c r="AF14" s="61">
        <v>47704.3</v>
      </c>
    </row>
    <row r="15" spans="2:32" x14ac:dyDescent="0.2">
      <c r="B15" s="37"/>
      <c r="D15" s="10"/>
      <c r="E15" s="25"/>
      <c r="F15" s="26"/>
      <c r="G15" s="10"/>
      <c r="H15" s="79"/>
      <c r="I15" s="10"/>
      <c r="J15" s="25"/>
      <c r="K15" s="25"/>
      <c r="L15" s="25"/>
      <c r="M15" s="10"/>
      <c r="N15" s="79"/>
      <c r="O15" s="10"/>
      <c r="P15" s="25"/>
      <c r="Q15" s="25"/>
      <c r="R15" s="25"/>
      <c r="T15" s="64"/>
      <c r="Z15" s="64"/>
      <c r="AC15" s="31"/>
      <c r="AF15" s="64"/>
    </row>
    <row r="16" spans="2:32" x14ac:dyDescent="0.2">
      <c r="B16" s="38" t="s">
        <v>82</v>
      </c>
      <c r="D16" s="21"/>
      <c r="E16" s="21"/>
      <c r="F16" s="21"/>
      <c r="G16" s="21"/>
      <c r="H16" s="98"/>
      <c r="I16" s="42"/>
      <c r="J16" s="19">
        <f t="shared" ref="J16:N18" si="0">J12/D12-1</f>
        <v>0.26698627400622099</v>
      </c>
      <c r="K16" s="19">
        <f t="shared" si="0"/>
        <v>0.23610407349474571</v>
      </c>
      <c r="L16" s="19">
        <f t="shared" si="0"/>
        <v>0.11183884762547835</v>
      </c>
      <c r="M16" s="19">
        <f t="shared" si="0"/>
        <v>0.12723390192439687</v>
      </c>
      <c r="N16" s="100">
        <f t="shared" si="0"/>
        <v>0.18298914135723909</v>
      </c>
      <c r="O16" s="19"/>
      <c r="P16" s="19">
        <f t="shared" ref="P16:R18" si="1">P12/J12-1</f>
        <v>6.2771684046937892E-2</v>
      </c>
      <c r="Q16" s="19">
        <f t="shared" si="1"/>
        <v>8.9060383546018418E-2</v>
      </c>
      <c r="R16" s="19">
        <f t="shared" si="1"/>
        <v>0.1794095008884844</v>
      </c>
      <c r="S16" s="19">
        <f t="shared" ref="S16:S18" si="2">S12/M12-1</f>
        <v>-1.8650489378016277E-2</v>
      </c>
      <c r="T16" s="100">
        <f t="shared" ref="T16:T18" si="3">T12/N12-1</f>
        <v>8.1437131913842054E-2</v>
      </c>
      <c r="U16" s="19"/>
      <c r="V16" s="19">
        <f t="shared" ref="V16:V18" si="4">V12/P12-1</f>
        <v>6.1755605476200515E-2</v>
      </c>
      <c r="W16" s="19">
        <f t="shared" ref="W16:X18" si="5">W12/Q12-1</f>
        <v>9.7438834792570095E-2</v>
      </c>
      <c r="X16" s="19">
        <f t="shared" si="5"/>
        <v>2.4104193190396028E-2</v>
      </c>
      <c r="Y16" s="19">
        <f t="shared" ref="Y16:Y18" si="6">Y12/S12-1</f>
        <v>7.3308054693783653E-2</v>
      </c>
      <c r="Z16" s="100">
        <f t="shared" ref="Z16:Z18" si="7">Z12/T12-1</f>
        <v>6.408907634230987E-2</v>
      </c>
      <c r="AA16" s="19"/>
      <c r="AB16" s="19">
        <f t="shared" ref="AB16:AD18" si="8">AB12/V12-1</f>
        <v>2.0259729940120375E-2</v>
      </c>
      <c r="AC16" s="19">
        <f>AC12/W12-1</f>
        <v>8.0526103878673094E-3</v>
      </c>
      <c r="AD16" s="19">
        <f>AD12/X12-1</f>
        <v>-3.1709851506720788E-2</v>
      </c>
      <c r="AE16" s="19">
        <f t="shared" ref="AE16:AE18" si="9">AE12/Y12-1</f>
        <v>-0.13790199057916774</v>
      </c>
      <c r="AF16" s="100">
        <f t="shared" ref="AF16:AF18" si="10">AF12/Z12-1</f>
        <v>-3.032120968102725E-2</v>
      </c>
    </row>
    <row r="17" spans="2:32" x14ac:dyDescent="0.2">
      <c r="B17" s="37" t="s">
        <v>80</v>
      </c>
      <c r="D17" s="21"/>
      <c r="E17" s="21"/>
      <c r="F17" s="21"/>
      <c r="G17" s="21"/>
      <c r="H17" s="98"/>
      <c r="I17" s="42"/>
      <c r="J17" s="19">
        <f t="shared" si="0"/>
        <v>0.24615384615384617</v>
      </c>
      <c r="K17" s="19">
        <f t="shared" si="0"/>
        <v>0.26316624869051775</v>
      </c>
      <c r="L17" s="19">
        <f t="shared" si="0"/>
        <v>9.9890642087173909E-2</v>
      </c>
      <c r="M17" s="19">
        <f t="shared" si="0"/>
        <v>8.0388722914735089E-2</v>
      </c>
      <c r="N17" s="100">
        <f t="shared" si="0"/>
        <v>0.16997503863069063</v>
      </c>
      <c r="O17" s="19"/>
      <c r="P17" s="19">
        <f t="shared" si="1"/>
        <v>7.0692570261907006E-2</v>
      </c>
      <c r="Q17" s="19">
        <f t="shared" si="1"/>
        <v>0.10308863813425151</v>
      </c>
      <c r="R17" s="19">
        <f t="shared" si="1"/>
        <v>0.21501795674535296</v>
      </c>
      <c r="S17" s="19">
        <f t="shared" si="2"/>
        <v>5.056894030894421E-2</v>
      </c>
      <c r="T17" s="100">
        <f t="shared" si="3"/>
        <v>0.11232057589875333</v>
      </c>
      <c r="U17" s="19"/>
      <c r="V17" s="19">
        <f t="shared" si="4"/>
        <v>0.11805622262610616</v>
      </c>
      <c r="W17" s="19">
        <f t="shared" si="5"/>
        <v>0.14307520561365128</v>
      </c>
      <c r="X17" s="19">
        <f t="shared" si="5"/>
        <v>4.1498569335178592E-2</v>
      </c>
      <c r="Y17" s="19">
        <f t="shared" si="6"/>
        <v>9.8589507760263873E-2</v>
      </c>
      <c r="Z17" s="100">
        <f t="shared" si="7"/>
        <v>9.9660751565761929E-2</v>
      </c>
      <c r="AA17" s="19"/>
      <c r="AB17" s="19">
        <f t="shared" si="8"/>
        <v>5.2584397000433603E-2</v>
      </c>
      <c r="AC17" s="19">
        <f t="shared" si="8"/>
        <v>3.3165248241085798E-2</v>
      </c>
      <c r="AD17" s="19">
        <f t="shared" si="8"/>
        <v>1.5826336820365494E-2</v>
      </c>
      <c r="AE17" s="19">
        <f t="shared" si="9"/>
        <v>-0.10603327863282541</v>
      </c>
      <c r="AF17" s="100">
        <f t="shared" si="10"/>
        <v>2.9189112223830804E-3</v>
      </c>
    </row>
    <row r="18" spans="2:32" x14ac:dyDescent="0.2">
      <c r="B18" s="37" t="s">
        <v>81</v>
      </c>
      <c r="D18" s="21"/>
      <c r="E18" s="21"/>
      <c r="F18" s="21"/>
      <c r="G18" s="21"/>
      <c r="H18" s="98"/>
      <c r="I18" s="42"/>
      <c r="J18" s="19">
        <f t="shared" si="0"/>
        <v>0.31998381877022664</v>
      </c>
      <c r="K18" s="19">
        <f t="shared" si="0"/>
        <v>0.17473002159827211</v>
      </c>
      <c r="L18" s="19">
        <f t="shared" si="0"/>
        <v>0.14261569416498987</v>
      </c>
      <c r="M18" s="19">
        <f t="shared" si="0"/>
        <v>0.26076742364917771</v>
      </c>
      <c r="N18" s="100">
        <f t="shared" si="0"/>
        <v>0.21601068527973455</v>
      </c>
      <c r="O18" s="19"/>
      <c r="P18" s="19">
        <f t="shared" si="1"/>
        <v>4.3748084584738001E-2</v>
      </c>
      <c r="Q18" s="19">
        <f t="shared" si="1"/>
        <v>5.4789483360911939E-2</v>
      </c>
      <c r="R18" s="19">
        <f t="shared" si="1"/>
        <v>9.1116983943110741E-2</v>
      </c>
      <c r="S18" s="19">
        <f t="shared" si="2"/>
        <v>-0.18781055900621113</v>
      </c>
      <c r="T18" s="100">
        <f t="shared" si="3"/>
        <v>6.023456046486908E-3</v>
      </c>
      <c r="U18" s="19"/>
      <c r="V18" s="19">
        <f t="shared" si="4"/>
        <v>-7.6999339352565532E-2</v>
      </c>
      <c r="W18" s="19">
        <f t="shared" si="5"/>
        <v>-1.8825169949450937E-2</v>
      </c>
      <c r="X18" s="19">
        <f t="shared" si="5"/>
        <v>-2.3923418873555313E-2</v>
      </c>
      <c r="Y18" s="19">
        <f t="shared" si="6"/>
        <v>-6.5039671159545787E-3</v>
      </c>
      <c r="Z18" s="100">
        <f t="shared" si="7"/>
        <v>-3.1909273412460859E-2</v>
      </c>
      <c r="AA18" s="19"/>
      <c r="AB18" s="19">
        <f t="shared" si="8"/>
        <v>-7.6156355423189104E-2</v>
      </c>
      <c r="AC18" s="19">
        <f t="shared" si="8"/>
        <v>-6.6619292947237563E-2</v>
      </c>
      <c r="AD18" s="19">
        <f t="shared" si="8"/>
        <v>-0.17175925925925928</v>
      </c>
      <c r="AE18" s="19">
        <f t="shared" si="9"/>
        <v>-0.24921741203011372</v>
      </c>
      <c r="AF18" s="100">
        <f t="shared" si="10"/>
        <v>-0.13223887655982824</v>
      </c>
    </row>
    <row r="19" spans="2:32" x14ac:dyDescent="0.2">
      <c r="B19" s="8"/>
      <c r="D19" s="21"/>
      <c r="E19" s="21"/>
      <c r="F19" s="21"/>
      <c r="G19" s="21"/>
      <c r="H19" s="98"/>
      <c r="I19" s="42"/>
      <c r="J19" s="17"/>
      <c r="K19" s="17"/>
      <c r="L19" s="17"/>
      <c r="M19" s="17"/>
      <c r="N19" s="98"/>
      <c r="O19" s="42"/>
      <c r="P19" s="21"/>
      <c r="Q19" s="21"/>
      <c r="T19" s="64"/>
      <c r="Z19" s="64"/>
      <c r="AE19" s="19"/>
      <c r="AF19" s="100"/>
    </row>
    <row r="20" spans="2:32" x14ac:dyDescent="0.2">
      <c r="B20" s="37"/>
      <c r="C20" s="37"/>
      <c r="D20" s="37"/>
      <c r="E20" s="37"/>
      <c r="F20" s="37"/>
      <c r="G20" s="37"/>
      <c r="H20" s="99"/>
      <c r="I20" s="37"/>
      <c r="J20" s="37"/>
      <c r="K20" s="37"/>
      <c r="L20" s="37"/>
      <c r="M20" s="37"/>
      <c r="N20" s="101"/>
      <c r="O20" s="37"/>
      <c r="P20" s="37"/>
      <c r="Q20" s="37"/>
      <c r="R20" s="37"/>
      <c r="S20" s="37"/>
      <c r="T20" s="101"/>
      <c r="U20" s="37"/>
      <c r="V20" s="37"/>
      <c r="W20" s="37"/>
      <c r="X20" s="37"/>
      <c r="Y20" s="37"/>
      <c r="Z20" s="101"/>
      <c r="AA20" s="37"/>
      <c r="AB20" s="37"/>
      <c r="AF20" s="64"/>
    </row>
    <row r="21" spans="2:32" x14ac:dyDescent="0.2">
      <c r="B21" s="7" t="s">
        <v>83</v>
      </c>
      <c r="D21" s="48" t="s">
        <v>2</v>
      </c>
      <c r="E21" s="48" t="s">
        <v>3</v>
      </c>
      <c r="F21" s="48" t="s">
        <v>4</v>
      </c>
      <c r="G21" s="48" t="s">
        <v>5</v>
      </c>
      <c r="H21" s="60" t="s">
        <v>6</v>
      </c>
      <c r="I21" s="16"/>
      <c r="J21" s="48" t="s">
        <v>7</v>
      </c>
      <c r="K21" s="48" t="s">
        <v>8</v>
      </c>
      <c r="L21" s="48" t="s">
        <v>9</v>
      </c>
      <c r="M21" s="48" t="s">
        <v>10</v>
      </c>
      <c r="N21" s="60" t="s">
        <v>11</v>
      </c>
      <c r="O21" s="16"/>
      <c r="P21" s="48" t="s">
        <v>12</v>
      </c>
      <c r="Q21" s="48" t="s">
        <v>13</v>
      </c>
      <c r="R21" s="48" t="s">
        <v>14</v>
      </c>
      <c r="S21" s="48" t="s">
        <v>15</v>
      </c>
      <c r="T21" s="75" t="s">
        <v>16</v>
      </c>
      <c r="U21" s="96"/>
      <c r="V21" s="48" t="s">
        <v>17</v>
      </c>
      <c r="W21" s="48" t="s">
        <v>18</v>
      </c>
      <c r="X21" s="48" t="s">
        <v>37</v>
      </c>
      <c r="Y21" s="48" t="s">
        <v>38</v>
      </c>
      <c r="Z21" s="75" t="s">
        <v>149</v>
      </c>
      <c r="AA21" s="96"/>
      <c r="AB21" s="48" t="s">
        <v>17</v>
      </c>
      <c r="AC21" s="48" t="s">
        <v>162</v>
      </c>
      <c r="AD21" s="48" t="s">
        <v>163</v>
      </c>
      <c r="AE21" s="48" t="s">
        <v>164</v>
      </c>
      <c r="AF21" s="75" t="s">
        <v>165</v>
      </c>
    </row>
    <row r="22" spans="2:32" x14ac:dyDescent="0.2">
      <c r="H22" s="64"/>
      <c r="N22" s="64"/>
      <c r="T22" s="64"/>
      <c r="Z22" s="64"/>
      <c r="AF22" s="64"/>
    </row>
    <row r="23" spans="2:32" x14ac:dyDescent="0.2">
      <c r="H23" s="64"/>
      <c r="N23" s="64"/>
      <c r="T23" s="64"/>
      <c r="Z23" s="64"/>
      <c r="AF23" s="64"/>
    </row>
    <row r="24" spans="2:32" x14ac:dyDescent="0.2">
      <c r="B24" s="73" t="s">
        <v>84</v>
      </c>
      <c r="D24" s="31">
        <v>15675</v>
      </c>
      <c r="E24" s="31">
        <v>13748</v>
      </c>
      <c r="F24" s="31">
        <v>16627</v>
      </c>
      <c r="G24" s="31">
        <v>20866</v>
      </c>
      <c r="H24" s="61">
        <v>66916</v>
      </c>
      <c r="I24" s="31"/>
      <c r="J24" s="31">
        <v>20832</v>
      </c>
      <c r="K24" s="31">
        <v>17973</v>
      </c>
      <c r="L24" s="31">
        <v>17847</v>
      </c>
      <c r="M24" s="31">
        <v>21034</v>
      </c>
      <c r="N24" s="61">
        <v>77686</v>
      </c>
      <c r="O24" s="31"/>
      <c r="P24" s="31">
        <v>20818</v>
      </c>
      <c r="Q24" s="31">
        <v>18410</v>
      </c>
      <c r="R24" s="31">
        <v>20699</v>
      </c>
      <c r="S24" s="31">
        <v>21660</v>
      </c>
      <c r="T24" s="61">
        <v>81587</v>
      </c>
      <c r="U24" s="31"/>
      <c r="V24" s="31">
        <v>24695.670999999998</v>
      </c>
      <c r="W24" s="31">
        <v>19813</v>
      </c>
      <c r="X24" s="31">
        <v>19999</v>
      </c>
      <c r="Y24" s="31">
        <v>25606.051170321094</v>
      </c>
      <c r="Z24" s="61">
        <v>90114</v>
      </c>
      <c r="AA24" s="31"/>
      <c r="AB24" s="127">
        <v>24472.126374366955</v>
      </c>
      <c r="AC24" s="130">
        <v>21938</v>
      </c>
      <c r="AD24" s="130">
        <v>20699</v>
      </c>
      <c r="AE24" s="31">
        <v>22749.873625633045</v>
      </c>
      <c r="AF24" s="61">
        <v>89859</v>
      </c>
    </row>
    <row r="25" spans="2:32" x14ac:dyDescent="0.2">
      <c r="B25" s="73" t="s">
        <v>85</v>
      </c>
      <c r="D25" s="31">
        <v>4645</v>
      </c>
      <c r="E25" s="31">
        <v>18041</v>
      </c>
      <c r="F25" s="31">
        <v>13031</v>
      </c>
      <c r="G25" s="31">
        <v>2894</v>
      </c>
      <c r="H25" s="61">
        <v>38611</v>
      </c>
      <c r="I25" s="31"/>
      <c r="J25" s="31">
        <v>8975</v>
      </c>
      <c r="K25" s="31">
        <v>22368</v>
      </c>
      <c r="L25" s="31">
        <v>14754</v>
      </c>
      <c r="M25" s="31">
        <v>4059</v>
      </c>
      <c r="N25" s="61">
        <v>50156</v>
      </c>
      <c r="O25" s="31"/>
      <c r="P25" s="31">
        <v>9732</v>
      </c>
      <c r="Q25" s="31">
        <v>24853</v>
      </c>
      <c r="R25" s="31">
        <v>20026</v>
      </c>
      <c r="S25" s="31">
        <v>5059</v>
      </c>
      <c r="T25" s="61">
        <v>59670</v>
      </c>
      <c r="U25" s="31"/>
      <c r="V25" s="31">
        <v>10350.168</v>
      </c>
      <c r="W25" s="31">
        <v>30359</v>
      </c>
      <c r="X25" s="31">
        <v>20769</v>
      </c>
      <c r="Y25" s="31">
        <v>6012.881405174172</v>
      </c>
      <c r="Z25" s="61">
        <v>67491</v>
      </c>
      <c r="AA25" s="31"/>
      <c r="AB25" s="127">
        <v>11304.032949896657</v>
      </c>
      <c r="AC25" s="130">
        <v>29031</v>
      </c>
      <c r="AD25" s="130">
        <v>20449</v>
      </c>
      <c r="AE25" s="31">
        <v>4148.9670501033397</v>
      </c>
      <c r="AF25" s="61">
        <v>64933</v>
      </c>
    </row>
    <row r="26" spans="2:32" x14ac:dyDescent="0.2">
      <c r="B26" s="73" t="s">
        <v>86</v>
      </c>
      <c r="D26" s="31">
        <v>14423</v>
      </c>
      <c r="E26" s="31">
        <v>13042</v>
      </c>
      <c r="F26" s="31">
        <v>14303</v>
      </c>
      <c r="G26" s="31">
        <v>13682</v>
      </c>
      <c r="H26" s="61">
        <v>55450</v>
      </c>
      <c r="I26" s="31"/>
      <c r="J26" s="31">
        <v>13970</v>
      </c>
      <c r="K26" s="31">
        <v>14763</v>
      </c>
      <c r="L26" s="31">
        <v>16000</v>
      </c>
      <c r="M26" s="31">
        <v>17091</v>
      </c>
      <c r="N26" s="61">
        <v>61824</v>
      </c>
      <c r="O26" s="31"/>
      <c r="P26" s="31">
        <v>15777</v>
      </c>
      <c r="Q26" s="31">
        <v>16649</v>
      </c>
      <c r="R26" s="31">
        <v>16537</v>
      </c>
      <c r="S26" s="31">
        <v>15954</v>
      </c>
      <c r="T26" s="61">
        <v>64917</v>
      </c>
      <c r="U26" s="31"/>
      <c r="V26" s="31">
        <v>14047.84</v>
      </c>
      <c r="W26" s="31">
        <v>15659</v>
      </c>
      <c r="X26" s="31">
        <v>17720</v>
      </c>
      <c r="Y26" s="31">
        <v>13872.907730314007</v>
      </c>
      <c r="Z26" s="61">
        <v>61300</v>
      </c>
      <c r="AA26" s="31"/>
      <c r="AB26" s="127">
        <v>14293.430495049368</v>
      </c>
      <c r="AC26" s="130">
        <v>15509</v>
      </c>
      <c r="AD26" s="130">
        <v>15414</v>
      </c>
      <c r="AE26" s="31">
        <v>12686.569504950632</v>
      </c>
      <c r="AF26" s="61">
        <v>57903</v>
      </c>
    </row>
    <row r="27" spans="2:32" x14ac:dyDescent="0.2">
      <c r="B27" s="73" t="s">
        <v>87</v>
      </c>
      <c r="D27" s="31">
        <v>300</v>
      </c>
      <c r="E27" s="31">
        <v>560</v>
      </c>
      <c r="F27" s="31">
        <v>469</v>
      </c>
      <c r="G27" s="31">
        <v>1895</v>
      </c>
      <c r="H27" s="61">
        <v>3224</v>
      </c>
      <c r="I27" s="31"/>
      <c r="J27" s="31">
        <v>622</v>
      </c>
      <c r="K27" s="31">
        <v>1004</v>
      </c>
      <c r="L27" s="31">
        <v>798</v>
      </c>
      <c r="M27" s="31">
        <v>2158</v>
      </c>
      <c r="N27" s="61">
        <v>4582</v>
      </c>
      <c r="O27" s="31"/>
      <c r="P27" s="31">
        <v>859</v>
      </c>
      <c r="Q27" s="31">
        <v>1192</v>
      </c>
      <c r="R27" s="31">
        <v>999</v>
      </c>
      <c r="S27" s="31">
        <v>843</v>
      </c>
      <c r="T27" s="61">
        <v>3893</v>
      </c>
      <c r="U27" s="31"/>
      <c r="V27" s="31">
        <v>1005.68</v>
      </c>
      <c r="W27" s="31">
        <v>1228</v>
      </c>
      <c r="X27" s="31">
        <v>1179</v>
      </c>
      <c r="Y27" s="31">
        <v>1212.3200000000002</v>
      </c>
      <c r="Z27" s="61">
        <v>4625</v>
      </c>
      <c r="AA27" s="31"/>
      <c r="AB27" s="127">
        <v>1045.4226506870534</v>
      </c>
      <c r="AC27" s="130">
        <v>1121</v>
      </c>
      <c r="AD27" s="130">
        <v>1212</v>
      </c>
      <c r="AE27" s="31">
        <v>678.57734931294635</v>
      </c>
      <c r="AF27" s="61">
        <v>4057</v>
      </c>
    </row>
    <row r="28" spans="2:32" x14ac:dyDescent="0.2">
      <c r="H28" s="64"/>
      <c r="N28" s="64"/>
      <c r="T28" s="64"/>
      <c r="Z28" s="64"/>
      <c r="AF28" s="64"/>
    </row>
    <row r="29" spans="2:32" x14ac:dyDescent="0.2">
      <c r="B29" s="38" t="s">
        <v>82</v>
      </c>
      <c r="H29" s="64"/>
      <c r="N29" s="64"/>
      <c r="T29" s="64"/>
      <c r="Z29" s="64"/>
      <c r="AF29" s="64"/>
    </row>
    <row r="30" spans="2:32" x14ac:dyDescent="0.2">
      <c r="B30" s="73" t="s">
        <v>84</v>
      </c>
      <c r="H30" s="64"/>
      <c r="J30" s="59">
        <f>J24/D24-1</f>
        <v>0.32899521531100473</v>
      </c>
      <c r="K30" s="59">
        <f t="shared" ref="K30:R33" si="11">K24/E24-1</f>
        <v>0.30731742798952566</v>
      </c>
      <c r="L30" s="59">
        <f t="shared" si="11"/>
        <v>7.3374631623263298E-2</v>
      </c>
      <c r="M30" s="59">
        <f t="shared" si="11"/>
        <v>8.0513754433049201E-3</v>
      </c>
      <c r="N30" s="102">
        <f t="shared" si="11"/>
        <v>0.16094805427700409</v>
      </c>
      <c r="O30" s="59"/>
      <c r="P30" s="59">
        <f t="shared" si="11"/>
        <v>-6.7204301075274309E-4</v>
      </c>
      <c r="Q30" s="59">
        <f t="shared" si="11"/>
        <v>2.431424915150493E-2</v>
      </c>
      <c r="R30" s="59">
        <f t="shared" si="11"/>
        <v>0.15980276797220827</v>
      </c>
      <c r="S30" s="59">
        <f t="shared" ref="S30:S33" si="12">S24/M24-1</f>
        <v>2.9761338784824565E-2</v>
      </c>
      <c r="T30" s="102">
        <f t="shared" ref="T30:T33" si="13">T24/N24-1</f>
        <v>5.0214967947892708E-2</v>
      </c>
      <c r="U30" s="59"/>
      <c r="V30" s="97">
        <f t="shared" ref="V30:X33" si="14">V24/P24-1</f>
        <v>0.18626529926025537</v>
      </c>
      <c r="W30" s="97">
        <f t="shared" si="14"/>
        <v>7.6208582292232485E-2</v>
      </c>
      <c r="X30" s="97">
        <f t="shared" si="14"/>
        <v>-3.3818058843422372E-2</v>
      </c>
      <c r="Y30" s="97">
        <f t="shared" ref="Y30:Y33" si="15">Y24/S24-1</f>
        <v>0.18218149447465803</v>
      </c>
      <c r="Z30" s="102">
        <f t="shared" ref="Z30:Z33" si="16">Z24/T24-1</f>
        <v>0.10451419956610741</v>
      </c>
      <c r="AA30" s="59"/>
      <c r="AB30" s="97">
        <f t="shared" ref="AB30:AD33" si="17">AB24/V24-1</f>
        <v>-9.0519761796731268E-3</v>
      </c>
      <c r="AC30" s="97">
        <f t="shared" si="17"/>
        <v>0.10725281380911533</v>
      </c>
      <c r="AD30" s="97">
        <f t="shared" si="17"/>
        <v>3.5001750087504391E-2</v>
      </c>
      <c r="AE30" s="97">
        <f t="shared" ref="AE30:AE33" si="18">AE24/Y24-1</f>
        <v>-0.11154306947564507</v>
      </c>
      <c r="AF30" s="102">
        <f t="shared" ref="AF30:AF33" si="19">AF24/Z24-1</f>
        <v>-2.8297489846195178E-3</v>
      </c>
    </row>
    <row r="31" spans="2:32" x14ac:dyDescent="0.2">
      <c r="B31" s="73" t="s">
        <v>85</v>
      </c>
      <c r="H31" s="64"/>
      <c r="J31" s="59">
        <f t="shared" ref="J31:J33" si="20">J25/D25-1</f>
        <v>0.93218514531754582</v>
      </c>
      <c r="K31" s="59">
        <f t="shared" si="11"/>
        <v>0.23984258078820475</v>
      </c>
      <c r="L31" s="59">
        <f t="shared" si="11"/>
        <v>0.13222316015654978</v>
      </c>
      <c r="M31" s="59">
        <f t="shared" si="11"/>
        <v>0.40255701451278503</v>
      </c>
      <c r="N31" s="102">
        <f t="shared" si="11"/>
        <v>0.29900805469943803</v>
      </c>
      <c r="O31" s="59"/>
      <c r="P31" s="59">
        <f t="shared" si="11"/>
        <v>8.4345403899721338E-2</v>
      </c>
      <c r="Q31" s="59">
        <f t="shared" si="11"/>
        <v>0.11109620886981397</v>
      </c>
      <c r="R31" s="59">
        <f t="shared" si="11"/>
        <v>0.35732682662328852</v>
      </c>
      <c r="S31" s="59">
        <f t="shared" si="12"/>
        <v>0.24636610002463666</v>
      </c>
      <c r="T31" s="102">
        <f t="shared" si="13"/>
        <v>0.18968817290055018</v>
      </c>
      <c r="U31" s="59"/>
      <c r="V31" s="97">
        <f t="shared" si="14"/>
        <v>6.3519112207151673E-2</v>
      </c>
      <c r="W31" s="97">
        <f t="shared" si="14"/>
        <v>0.22154267090492086</v>
      </c>
      <c r="X31" s="97">
        <f t="shared" si="14"/>
        <v>3.7101767701987365E-2</v>
      </c>
      <c r="Y31" s="97">
        <f t="shared" si="15"/>
        <v>0.1885513748120522</v>
      </c>
      <c r="Z31" s="102">
        <f t="shared" si="16"/>
        <v>0.13107088989441928</v>
      </c>
      <c r="AA31" s="59"/>
      <c r="AB31" s="97">
        <f t="shared" si="17"/>
        <v>9.2159368804125341E-2</v>
      </c>
      <c r="AC31" s="97">
        <f t="shared" si="17"/>
        <v>-4.3743206297967685E-2</v>
      </c>
      <c r="AD31" s="97">
        <f t="shared" si="17"/>
        <v>-1.5407578602725236E-2</v>
      </c>
      <c r="AE31" s="97">
        <f t="shared" si="18"/>
        <v>-0.30998688140878794</v>
      </c>
      <c r="AF31" s="102">
        <f t="shared" si="19"/>
        <v>-3.7901349809604246E-2</v>
      </c>
    </row>
    <row r="32" spans="2:32" x14ac:dyDescent="0.2">
      <c r="B32" s="73" t="s">
        <v>86</v>
      </c>
      <c r="H32" s="64"/>
      <c r="J32" s="59">
        <f t="shared" si="20"/>
        <v>-3.1408167510226681E-2</v>
      </c>
      <c r="K32" s="59">
        <f t="shared" si="11"/>
        <v>0.13195828860604197</v>
      </c>
      <c r="L32" s="59">
        <f t="shared" si="11"/>
        <v>0.11864643781024964</v>
      </c>
      <c r="M32" s="59">
        <f t="shared" si="11"/>
        <v>0.24915947960824436</v>
      </c>
      <c r="N32" s="102">
        <f t="shared" si="11"/>
        <v>0.11495040577096494</v>
      </c>
      <c r="O32" s="59"/>
      <c r="P32" s="59">
        <f t="shared" si="11"/>
        <v>0.12934860415175375</v>
      </c>
      <c r="Q32" s="59">
        <f t="shared" si="11"/>
        <v>0.1277518119623382</v>
      </c>
      <c r="R32" s="59">
        <f t="shared" si="11"/>
        <v>3.356249999999994E-2</v>
      </c>
      <c r="S32" s="59">
        <f t="shared" si="12"/>
        <v>-6.6526241881692094E-2</v>
      </c>
      <c r="T32" s="102">
        <f t="shared" si="13"/>
        <v>5.0029114906832373E-2</v>
      </c>
      <c r="U32" s="59"/>
      <c r="V32" s="97">
        <f t="shared" si="14"/>
        <v>-0.10960005070672496</v>
      </c>
      <c r="W32" s="97">
        <f t="shared" si="14"/>
        <v>-5.9463030812661466E-2</v>
      </c>
      <c r="X32" s="97">
        <f t="shared" si="14"/>
        <v>7.1536554393178964E-2</v>
      </c>
      <c r="Y32" s="97">
        <f t="shared" si="15"/>
        <v>-0.13044329131791355</v>
      </c>
      <c r="Z32" s="102">
        <f t="shared" si="16"/>
        <v>-5.5717300553013827E-2</v>
      </c>
      <c r="AA32" s="59"/>
      <c r="AB32" s="97">
        <f t="shared" si="17"/>
        <v>1.7482438228892727E-2</v>
      </c>
      <c r="AC32" s="97">
        <f t="shared" si="17"/>
        <v>-9.5791557570725772E-3</v>
      </c>
      <c r="AD32" s="97">
        <f t="shared" si="17"/>
        <v>-0.13013544018058687</v>
      </c>
      <c r="AE32" s="97">
        <f t="shared" si="18"/>
        <v>-8.5514749209430696E-2</v>
      </c>
      <c r="AF32" s="102">
        <f t="shared" si="19"/>
        <v>-5.5415986949429064E-2</v>
      </c>
    </row>
    <row r="33" spans="2:32" x14ac:dyDescent="0.2">
      <c r="B33" s="73" t="s">
        <v>87</v>
      </c>
      <c r="H33" s="64"/>
      <c r="J33" s="59">
        <f t="shared" si="20"/>
        <v>1.0733333333333333</v>
      </c>
      <c r="K33" s="59">
        <f t="shared" si="11"/>
        <v>0.79285714285714293</v>
      </c>
      <c r="L33" s="59">
        <f t="shared" si="11"/>
        <v>0.70149253731343286</v>
      </c>
      <c r="M33" s="59">
        <f t="shared" si="11"/>
        <v>0.1387862796833772</v>
      </c>
      <c r="N33" s="102">
        <f t="shared" si="11"/>
        <v>0.4212158808933002</v>
      </c>
      <c r="O33" s="59"/>
      <c r="P33" s="59">
        <f t="shared" si="11"/>
        <v>0.38102893890675249</v>
      </c>
      <c r="Q33" s="59">
        <f t="shared" si="11"/>
        <v>0.18725099601593631</v>
      </c>
      <c r="R33" s="59">
        <f t="shared" si="11"/>
        <v>0.25187969924812026</v>
      </c>
      <c r="S33" s="59">
        <f t="shared" si="12"/>
        <v>-0.60936051899907318</v>
      </c>
      <c r="T33" s="102">
        <f t="shared" si="13"/>
        <v>-0.15037101702313405</v>
      </c>
      <c r="U33" s="59"/>
      <c r="V33" s="97">
        <f t="shared" si="14"/>
        <v>0.17075669383003489</v>
      </c>
      <c r="W33" s="97">
        <f t="shared" si="14"/>
        <v>3.0201342281879207E-2</v>
      </c>
      <c r="X33" s="97">
        <f t="shared" si="14"/>
        <v>0.18018018018018012</v>
      </c>
      <c r="Y33" s="97">
        <f t="shared" si="15"/>
        <v>0.43810201660735482</v>
      </c>
      <c r="Z33" s="102">
        <f t="shared" si="16"/>
        <v>0.18802979707166712</v>
      </c>
      <c r="AA33" s="59"/>
      <c r="AB33" s="97">
        <f t="shared" si="17"/>
        <v>3.9518187382719727E-2</v>
      </c>
      <c r="AC33" s="97">
        <f t="shared" si="17"/>
        <v>-8.7133550488599387E-2</v>
      </c>
      <c r="AD33" s="97">
        <f t="shared" si="17"/>
        <v>2.7989821882951738E-2</v>
      </c>
      <c r="AE33" s="97">
        <f t="shared" si="18"/>
        <v>-0.44026548327756176</v>
      </c>
      <c r="AF33" s="102">
        <f t="shared" si="19"/>
        <v>-0.1228108108108108</v>
      </c>
    </row>
    <row r="35" spans="2:32" s="3" customFormat="1" ht="4.9000000000000004" customHeight="1" x14ac:dyDescent="0.2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2:32" ht="3.6" customHeight="1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2:32" s="3" customFormat="1" ht="5.45" customHeight="1" x14ac:dyDescent="0.2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9" spans="2:32" x14ac:dyDescent="0.2">
      <c r="B39" s="7" t="s">
        <v>88</v>
      </c>
      <c r="D39" s="48" t="s">
        <v>68</v>
      </c>
      <c r="E39" s="48" t="s">
        <v>69</v>
      </c>
      <c r="F39" s="48" t="s">
        <v>70</v>
      </c>
      <c r="G39" s="60" t="s">
        <v>71</v>
      </c>
      <c r="I39" s="16"/>
      <c r="J39" s="48" t="s">
        <v>72</v>
      </c>
      <c r="K39" s="48" t="s">
        <v>73</v>
      </c>
      <c r="L39" s="48" t="s">
        <v>74</v>
      </c>
      <c r="M39" s="60" t="s">
        <v>75</v>
      </c>
      <c r="O39" s="16"/>
      <c r="P39" s="48" t="s">
        <v>76</v>
      </c>
      <c r="Q39" s="48" t="s">
        <v>77</v>
      </c>
      <c r="R39" s="48" t="s">
        <v>78</v>
      </c>
      <c r="S39" s="60" t="s">
        <v>79</v>
      </c>
      <c r="U39" s="96"/>
      <c r="V39" s="48" t="s">
        <v>160</v>
      </c>
      <c r="W39" s="48" t="s">
        <v>89</v>
      </c>
      <c r="X39" s="48" t="s">
        <v>90</v>
      </c>
      <c r="Y39" s="60" t="s">
        <v>91</v>
      </c>
      <c r="AA39" s="96"/>
      <c r="AB39" s="48" t="s">
        <v>161</v>
      </c>
      <c r="AC39" s="48" t="s">
        <v>166</v>
      </c>
      <c r="AD39" s="48" t="s">
        <v>172</v>
      </c>
      <c r="AE39" s="60" t="s">
        <v>171</v>
      </c>
    </row>
    <row r="40" spans="2:32" x14ac:dyDescent="0.2">
      <c r="D40" s="13"/>
      <c r="E40" s="13"/>
      <c r="F40" s="13"/>
      <c r="G40" s="85"/>
      <c r="J40" s="13"/>
      <c r="K40" s="13"/>
      <c r="L40" s="13"/>
      <c r="M40" s="85"/>
      <c r="S40" s="64"/>
      <c r="Y40" s="64"/>
      <c r="AE40" s="64"/>
    </row>
    <row r="41" spans="2:32" x14ac:dyDescent="0.2">
      <c r="D41" s="13"/>
      <c r="E41" s="13"/>
      <c r="F41" s="13"/>
      <c r="G41" s="85"/>
      <c r="J41" s="13"/>
      <c r="K41" s="13"/>
      <c r="L41" s="13"/>
      <c r="M41" s="85"/>
      <c r="S41" s="64"/>
      <c r="Y41" s="64"/>
      <c r="AE41" s="64"/>
    </row>
    <row r="42" spans="2:32" x14ac:dyDescent="0.2">
      <c r="B42" s="38" t="s">
        <v>59</v>
      </c>
      <c r="D42" s="69"/>
      <c r="E42" s="39">
        <v>2311</v>
      </c>
      <c r="F42" s="69"/>
      <c r="G42" s="103">
        <v>6754</v>
      </c>
      <c r="I42" s="43"/>
      <c r="J42" s="69"/>
      <c r="K42" s="39">
        <v>2328</v>
      </c>
      <c r="L42" s="69"/>
      <c r="M42" s="103">
        <v>4149</v>
      </c>
      <c r="O42" s="42"/>
      <c r="P42" s="69"/>
      <c r="Q42" s="55">
        <v>-4003</v>
      </c>
      <c r="R42" s="69"/>
      <c r="S42" s="106">
        <v>-8289</v>
      </c>
      <c r="U42" s="55"/>
      <c r="V42" s="66"/>
      <c r="W42" s="55">
        <v>663</v>
      </c>
      <c r="X42" s="69"/>
      <c r="Y42" s="106">
        <v>900</v>
      </c>
      <c r="AA42" s="55"/>
      <c r="AB42" s="66"/>
      <c r="AC42" s="55">
        <v>836.03203999998004</v>
      </c>
      <c r="AD42" s="69"/>
      <c r="AE42" s="106">
        <v>-5801</v>
      </c>
    </row>
    <row r="43" spans="2:32" x14ac:dyDescent="0.2">
      <c r="B43" s="37" t="s">
        <v>80</v>
      </c>
      <c r="D43" s="69"/>
      <c r="E43" s="10">
        <v>2542</v>
      </c>
      <c r="F43" s="69"/>
      <c r="G43" s="80">
        <v>7631</v>
      </c>
      <c r="I43" s="10"/>
      <c r="J43" s="69"/>
      <c r="K43" s="10">
        <v>3541</v>
      </c>
      <c r="L43" s="69"/>
      <c r="M43" s="80">
        <v>7556</v>
      </c>
      <c r="O43" s="10"/>
      <c r="P43" s="69"/>
      <c r="Q43" s="10">
        <v>-2349</v>
      </c>
      <c r="R43" s="69"/>
      <c r="S43" s="80">
        <v>-4942</v>
      </c>
      <c r="U43" s="10"/>
      <c r="V43" s="67"/>
      <c r="W43" s="10">
        <v>497</v>
      </c>
      <c r="X43" s="69"/>
      <c r="Y43" s="80">
        <v>4341</v>
      </c>
      <c r="AA43" s="10"/>
      <c r="AB43" s="67"/>
      <c r="AC43" s="10">
        <v>1755.6115682249451</v>
      </c>
      <c r="AD43" s="69"/>
      <c r="AE43" s="80">
        <v>-1506</v>
      </c>
    </row>
    <row r="44" spans="2:32" x14ac:dyDescent="0.2">
      <c r="B44" s="37" t="s">
        <v>81</v>
      </c>
      <c r="D44" s="69"/>
      <c r="E44" s="25">
        <v>-231</v>
      </c>
      <c r="F44" s="69"/>
      <c r="G44" s="79">
        <v>-877</v>
      </c>
      <c r="I44" s="10"/>
      <c r="J44" s="69"/>
      <c r="K44" s="25">
        <v>-1213</v>
      </c>
      <c r="L44" s="69"/>
      <c r="M44" s="79">
        <v>-3407</v>
      </c>
      <c r="O44" s="10"/>
      <c r="P44" s="69"/>
      <c r="Q44" s="25">
        <v>-1654</v>
      </c>
      <c r="R44" s="69"/>
      <c r="S44" s="79">
        <v>-3347</v>
      </c>
      <c r="U44" s="25"/>
      <c r="V44" s="65"/>
      <c r="W44" s="25">
        <v>166</v>
      </c>
      <c r="X44" s="69"/>
      <c r="Y44" s="79">
        <v>-3442</v>
      </c>
      <c r="AA44" s="25"/>
      <c r="AB44" s="65"/>
      <c r="AC44" s="25">
        <v>-919.57952822496497</v>
      </c>
      <c r="AD44" s="69"/>
      <c r="AE44" s="79">
        <v>-4297</v>
      </c>
    </row>
    <row r="45" spans="2:32" x14ac:dyDescent="0.2">
      <c r="B45" s="37"/>
      <c r="C45" s="37"/>
      <c r="D45" s="68"/>
      <c r="E45" s="37"/>
      <c r="F45" s="68"/>
      <c r="G45" s="99"/>
      <c r="I45" s="37"/>
      <c r="J45" s="68"/>
      <c r="K45" s="37"/>
      <c r="L45" s="68"/>
      <c r="M45" s="99"/>
      <c r="O45" s="37"/>
      <c r="S45" s="99"/>
      <c r="U45" s="37"/>
      <c r="V45" s="37"/>
      <c r="W45" s="37"/>
      <c r="Y45" s="99"/>
      <c r="AA45" s="37"/>
      <c r="AB45" s="37"/>
      <c r="AC45" s="37"/>
      <c r="AE45" s="99"/>
    </row>
    <row r="46" spans="2:32" x14ac:dyDescent="0.2">
      <c r="B46" s="41" t="s">
        <v>92</v>
      </c>
      <c r="D46" s="69"/>
      <c r="E46" s="23">
        <f>E42/SUM(D12:E12)</f>
        <v>2.8731630902354727E-2</v>
      </c>
      <c r="F46" s="69"/>
      <c r="G46" s="104">
        <f>G42/SUM(D12:G12)</f>
        <v>4.1132514418304393E-2</v>
      </c>
      <c r="I46" s="44"/>
      <c r="J46" s="69"/>
      <c r="K46" s="23">
        <f>K42/SUM(J12:K12)</f>
        <v>2.3162565791437412E-2</v>
      </c>
      <c r="L46" s="69"/>
      <c r="M46" s="104">
        <f>M42/SUM(J12:M12)</f>
        <v>2.1359293274576828E-2</v>
      </c>
      <c r="O46" s="44"/>
      <c r="P46" s="69"/>
      <c r="Q46" s="23">
        <f>Q42/SUM(P12:Q12)</f>
        <v>-3.6965214099047933E-2</v>
      </c>
      <c r="R46" s="69"/>
      <c r="S46" s="104">
        <f>S42/SUM(P12:S12)</f>
        <v>-3.9458717239845724E-2</v>
      </c>
      <c r="U46" s="23"/>
      <c r="V46" s="66"/>
      <c r="W46" s="23">
        <f>W42/SUM(V12:W12)</f>
        <v>5.6589762630271682E-3</v>
      </c>
      <c r="X46" s="69"/>
      <c r="Y46" s="104">
        <f>Y42/SUM(V12:Y12)</f>
        <v>4.0263051939336998E-3</v>
      </c>
      <c r="AA46" s="23"/>
      <c r="AB46" s="66"/>
      <c r="AC46" s="23">
        <f>AC42/SUM(AB12:AC12)</f>
        <v>7.042404031379631E-3</v>
      </c>
      <c r="AD46" s="69"/>
      <c r="AE46" s="104">
        <f>AE42/SUM(AB12:AE12)</f>
        <v>-2.6763268486655046E-2</v>
      </c>
    </row>
    <row r="47" spans="2:32" x14ac:dyDescent="0.2">
      <c r="B47" s="37" t="s">
        <v>80</v>
      </c>
      <c r="D47" s="69"/>
      <c r="E47" s="22">
        <f>E43/SUM(D13:E13)</f>
        <v>4.4867269133013275E-2</v>
      </c>
      <c r="F47" s="69"/>
      <c r="G47" s="105">
        <f>G43/SUM(D13:G13)</f>
        <v>6.4789186802737264E-2</v>
      </c>
      <c r="I47" s="24"/>
      <c r="J47" s="69"/>
      <c r="K47" s="22">
        <f>K43/SUM(J13:K13)</f>
        <v>4.97764907644297E-2</v>
      </c>
      <c r="L47" s="69"/>
      <c r="M47" s="105">
        <f>M43/SUM(J13:M13)</f>
        <v>5.4832295612545538E-2</v>
      </c>
      <c r="O47" s="24"/>
      <c r="P47" s="69"/>
      <c r="Q47" s="22">
        <f>Q43/SUM(P13:Q13)</f>
        <v>-3.0326895269572402E-2</v>
      </c>
      <c r="R47" s="69"/>
      <c r="S47" s="105">
        <f>S43/SUM(P13:S13)</f>
        <v>-3.2241636204096875E-2</v>
      </c>
      <c r="U47" s="22"/>
      <c r="V47" s="67"/>
      <c r="W47" s="22">
        <f>W43/SUM(V13:W13)</f>
        <v>5.6671552469060383E-3</v>
      </c>
      <c r="X47" s="69"/>
      <c r="Y47" s="105">
        <f>Y43/SUM(V13:Y13)</f>
        <v>2.5754052065782292E-2</v>
      </c>
      <c r="AA47" s="22"/>
      <c r="AB47" s="67"/>
      <c r="AC47" s="22">
        <f>AC43/SUM(AB13:AC13)</f>
        <v>1.9221554304007227E-2</v>
      </c>
      <c r="AD47" s="69"/>
      <c r="AE47" s="105">
        <f>AE43/SUM(AB13:AE13)</f>
        <v>-8.908712318394775E-3</v>
      </c>
    </row>
    <row r="48" spans="2:32" x14ac:dyDescent="0.2">
      <c r="B48" s="37" t="s">
        <v>81</v>
      </c>
      <c r="D48" s="69"/>
      <c r="E48" s="22">
        <f>E44/SUM(D14:E14)</f>
        <v>-9.7148624779207667E-3</v>
      </c>
      <c r="F48" s="69"/>
      <c r="G48" s="105">
        <f>G44/SUM(D14:G14)</f>
        <v>-1.8893125659751396E-2</v>
      </c>
      <c r="I48" s="21"/>
      <c r="J48" s="69"/>
      <c r="K48" s="22">
        <f>K44/SUM(J14:K14)</f>
        <v>-4.1302053185331471E-2</v>
      </c>
      <c r="L48" s="69"/>
      <c r="M48" s="105">
        <f>M44/SUM(J14:M14)</f>
        <v>-6.0358572795237923E-2</v>
      </c>
      <c r="O48" s="24"/>
      <c r="P48" s="69"/>
      <c r="Q48" s="22">
        <f>Q44/SUM(P14:Q14)</f>
        <v>-5.3642083414412664E-2</v>
      </c>
      <c r="R48" s="69"/>
      <c r="S48" s="105">
        <f>S44/SUM(P14:S14)</f>
        <v>-5.8941011767775706E-2</v>
      </c>
      <c r="U48" s="22"/>
      <c r="V48" s="65"/>
      <c r="W48" s="22">
        <f>W44/SUM(V14:W14)</f>
        <v>5.6345604659279146E-3</v>
      </c>
      <c r="X48" s="69"/>
      <c r="Y48" s="105">
        <f>Y44/SUM(V14:Y14)</f>
        <v>-6.2611416305890052E-2</v>
      </c>
      <c r="AA48" s="22"/>
      <c r="AB48" s="65"/>
      <c r="AC48" s="22">
        <f>AC44/SUM(AB14:AC14)</f>
        <v>-3.3587719284364208E-2</v>
      </c>
      <c r="AD48" s="69"/>
      <c r="AE48" s="105">
        <f>AE44/SUM(AB14:AE14)</f>
        <v>-9.0075737407319667E-2</v>
      </c>
    </row>
    <row r="50" spans="2:38" s="3" customFormat="1" ht="4.9000000000000004" customHeight="1" x14ac:dyDescent="0.2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2:38" ht="3.6" customHeight="1" x14ac:dyDescent="0.2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2:38" s="3" customFormat="1" ht="5.45" customHeight="1" x14ac:dyDescent="0.2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4" spans="2:38" ht="15" customHeight="1" x14ac:dyDescent="0.2">
      <c r="B54" s="7" t="s">
        <v>156</v>
      </c>
      <c r="G54" s="128" t="s">
        <v>79</v>
      </c>
      <c r="H54" s="128"/>
      <c r="J54" s="128" t="s">
        <v>17</v>
      </c>
      <c r="K54" s="128"/>
      <c r="M54" s="128" t="s">
        <v>18</v>
      </c>
      <c r="N54" s="128"/>
      <c r="P54" s="128" t="s">
        <v>37</v>
      </c>
      <c r="Q54" s="128"/>
      <c r="S54" s="128" t="s">
        <v>38</v>
      </c>
      <c r="T54" s="128"/>
      <c r="V54" s="128" t="s">
        <v>91</v>
      </c>
      <c r="W54" s="128"/>
      <c r="Y54" s="128" t="s">
        <v>159</v>
      </c>
      <c r="Z54" s="128"/>
      <c r="AB54" s="128" t="s">
        <v>162</v>
      </c>
      <c r="AC54" s="128"/>
      <c r="AE54" s="128" t="s">
        <v>163</v>
      </c>
      <c r="AF54" s="128"/>
      <c r="AH54" s="128" t="s">
        <v>164</v>
      </c>
      <c r="AI54" s="128"/>
      <c r="AK54" s="128" t="s">
        <v>165</v>
      </c>
      <c r="AL54" s="128"/>
    </row>
    <row r="56" spans="2:38" x14ac:dyDescent="0.2">
      <c r="G56" s="69" t="s">
        <v>80</v>
      </c>
      <c r="H56" s="121" t="s">
        <v>81</v>
      </c>
      <c r="J56" s="69" t="s">
        <v>80</v>
      </c>
      <c r="K56" s="121" t="s">
        <v>81</v>
      </c>
      <c r="M56" s="69" t="s">
        <v>80</v>
      </c>
      <c r="N56" s="121" t="s">
        <v>81</v>
      </c>
      <c r="P56" s="69" t="s">
        <v>80</v>
      </c>
      <c r="Q56" s="121" t="s">
        <v>81</v>
      </c>
      <c r="S56" s="69" t="s">
        <v>80</v>
      </c>
      <c r="T56" s="121" t="s">
        <v>81</v>
      </c>
      <c r="V56" s="69" t="s">
        <v>80</v>
      </c>
      <c r="W56" s="121" t="s">
        <v>81</v>
      </c>
      <c r="Y56" s="69" t="s">
        <v>80</v>
      </c>
      <c r="Z56" s="121" t="s">
        <v>81</v>
      </c>
      <c r="AB56" s="69" t="s">
        <v>80</v>
      </c>
      <c r="AC56" s="121" t="s">
        <v>81</v>
      </c>
      <c r="AE56" s="69" t="s">
        <v>80</v>
      </c>
      <c r="AF56" s="121" t="s">
        <v>81</v>
      </c>
      <c r="AH56" s="69" t="s">
        <v>80</v>
      </c>
      <c r="AI56" s="121" t="s">
        <v>81</v>
      </c>
      <c r="AK56" s="69" t="s">
        <v>80</v>
      </c>
      <c r="AL56" s="121" t="s">
        <v>81</v>
      </c>
    </row>
    <row r="57" spans="2:38" x14ac:dyDescent="0.2">
      <c r="B57" s="38" t="s">
        <v>157</v>
      </c>
      <c r="G57" s="69"/>
      <c r="H57" s="85"/>
      <c r="J57" s="69"/>
      <c r="K57" s="85"/>
      <c r="M57" s="69"/>
      <c r="N57" s="85"/>
      <c r="P57" s="69"/>
      <c r="Q57" s="85"/>
      <c r="S57" s="69"/>
      <c r="T57" s="85"/>
      <c r="V57" s="69"/>
      <c r="W57" s="85"/>
      <c r="Y57" s="69"/>
      <c r="Z57" s="85"/>
      <c r="AB57" s="69"/>
      <c r="AC57" s="85"/>
      <c r="AE57" s="69"/>
      <c r="AF57" s="85"/>
      <c r="AH57" s="69"/>
      <c r="AI57" s="85"/>
      <c r="AK57" s="69"/>
      <c r="AL57" s="85"/>
    </row>
    <row r="58" spans="2:38" x14ac:dyDescent="0.2">
      <c r="B58" s="73" t="s">
        <v>84</v>
      </c>
      <c r="G58" s="36">
        <v>69070</v>
      </c>
      <c r="H58" s="80">
        <v>12516</v>
      </c>
      <c r="J58" s="36">
        <v>21119</v>
      </c>
      <c r="K58" s="80">
        <v>3576</v>
      </c>
      <c r="M58" s="36">
        <v>17111</v>
      </c>
      <c r="N58" s="80">
        <v>2703</v>
      </c>
      <c r="P58" s="36">
        <v>17039</v>
      </c>
      <c r="Q58" s="80">
        <v>2960</v>
      </c>
      <c r="S58" s="36">
        <v>21902</v>
      </c>
      <c r="T58" s="80">
        <v>3704</v>
      </c>
      <c r="V58" s="36">
        <v>77171</v>
      </c>
      <c r="W58" s="80">
        <v>12943</v>
      </c>
      <c r="Y58" s="36">
        <v>21126</v>
      </c>
      <c r="Z58" s="80">
        <v>3346</v>
      </c>
      <c r="AB58" s="36">
        <v>40105</v>
      </c>
      <c r="AC58" s="80">
        <v>2959</v>
      </c>
      <c r="AE58" s="36">
        <v>17921</v>
      </c>
      <c r="AF58" s="80">
        <v>2778</v>
      </c>
      <c r="AH58" s="36">
        <v>20162</v>
      </c>
      <c r="AI58" s="80">
        <v>2588</v>
      </c>
      <c r="AK58" s="36">
        <v>78188</v>
      </c>
      <c r="AL58" s="80">
        <v>11671</v>
      </c>
    </row>
    <row r="59" spans="2:38" x14ac:dyDescent="0.2">
      <c r="B59" s="73" t="s">
        <v>85</v>
      </c>
      <c r="G59" s="36">
        <v>42670</v>
      </c>
      <c r="H59" s="80">
        <v>17000</v>
      </c>
      <c r="J59" s="36">
        <v>7158</v>
      </c>
      <c r="K59" s="80">
        <v>3192</v>
      </c>
      <c r="M59" s="36">
        <v>22324</v>
      </c>
      <c r="N59" s="80">
        <v>8035</v>
      </c>
      <c r="P59" s="36">
        <v>15062</v>
      </c>
      <c r="Q59" s="80">
        <v>5707</v>
      </c>
      <c r="S59" s="36">
        <v>4177</v>
      </c>
      <c r="T59" s="80">
        <v>1836</v>
      </c>
      <c r="V59" s="36">
        <v>48721</v>
      </c>
      <c r="W59" s="80">
        <v>18770</v>
      </c>
      <c r="Y59" s="36">
        <v>7954</v>
      </c>
      <c r="Z59" s="80">
        <v>3350</v>
      </c>
      <c r="AB59" s="36">
        <v>29744</v>
      </c>
      <c r="AC59" s="80">
        <v>7241</v>
      </c>
      <c r="AE59" s="36">
        <v>15808</v>
      </c>
      <c r="AF59" s="80">
        <v>4641</v>
      </c>
      <c r="AH59" s="36">
        <v>3187</v>
      </c>
      <c r="AI59" s="80">
        <v>963</v>
      </c>
      <c r="AK59" s="36">
        <v>48739</v>
      </c>
      <c r="AL59" s="80">
        <v>16195</v>
      </c>
    </row>
    <row r="60" spans="2:38" x14ac:dyDescent="0.2">
      <c r="B60" s="73" t="s">
        <v>86</v>
      </c>
      <c r="C60" s="37"/>
      <c r="G60" s="36">
        <v>38492</v>
      </c>
      <c r="H60" s="80">
        <v>26425</v>
      </c>
      <c r="J60" s="36">
        <v>8402</v>
      </c>
      <c r="K60" s="80">
        <v>5646</v>
      </c>
      <c r="M60" s="36">
        <v>9743</v>
      </c>
      <c r="N60" s="80">
        <v>5916</v>
      </c>
      <c r="P60" s="36">
        <v>11449</v>
      </c>
      <c r="Q60" s="80">
        <v>6271</v>
      </c>
      <c r="S60" s="36">
        <v>9213</v>
      </c>
      <c r="T60" s="80">
        <v>4660</v>
      </c>
      <c r="V60" s="36">
        <v>38807</v>
      </c>
      <c r="W60" s="80">
        <v>22493</v>
      </c>
      <c r="Y60" s="36">
        <v>9544</v>
      </c>
      <c r="Z60" s="80">
        <v>4749</v>
      </c>
      <c r="AB60" s="36">
        <v>19651</v>
      </c>
      <c r="AC60" s="80">
        <v>5403</v>
      </c>
      <c r="AE60" s="36">
        <v>10572</v>
      </c>
      <c r="AF60" s="80">
        <v>4842</v>
      </c>
      <c r="AH60" s="36">
        <v>8563</v>
      </c>
      <c r="AI60" s="80">
        <v>4123</v>
      </c>
      <c r="AK60" s="36">
        <v>38786</v>
      </c>
      <c r="AL60" s="80">
        <v>19117</v>
      </c>
    </row>
    <row r="61" spans="2:38" x14ac:dyDescent="0.2">
      <c r="B61" s="73" t="s">
        <v>87</v>
      </c>
      <c r="G61" s="36">
        <v>3048</v>
      </c>
      <c r="H61" s="80">
        <v>845</v>
      </c>
      <c r="J61" s="36">
        <v>846</v>
      </c>
      <c r="K61" s="80">
        <v>159</v>
      </c>
      <c r="M61" s="36">
        <v>995</v>
      </c>
      <c r="N61" s="80">
        <v>234</v>
      </c>
      <c r="P61" s="36">
        <v>997</v>
      </c>
      <c r="Q61" s="80">
        <v>182</v>
      </c>
      <c r="S61" s="36">
        <v>1019</v>
      </c>
      <c r="T61" s="80">
        <v>193</v>
      </c>
      <c r="V61" s="36">
        <v>3857</v>
      </c>
      <c r="W61" s="80">
        <v>768</v>
      </c>
      <c r="Y61" s="36">
        <v>874</v>
      </c>
      <c r="Z61" s="80">
        <v>171</v>
      </c>
      <c r="AB61" s="36">
        <v>1835</v>
      </c>
      <c r="AC61" s="80">
        <v>160</v>
      </c>
      <c r="AE61" s="36">
        <v>950</v>
      </c>
      <c r="AF61" s="80">
        <v>262</v>
      </c>
      <c r="AH61" s="36">
        <v>550</v>
      </c>
      <c r="AI61" s="80">
        <v>129.29999999999995</v>
      </c>
      <c r="AK61" s="36">
        <v>3335</v>
      </c>
      <c r="AL61" s="80">
        <v>722.3</v>
      </c>
    </row>
    <row r="62" spans="2:38" x14ac:dyDescent="0.2">
      <c r="B62" s="37"/>
    </row>
    <row r="63" spans="2:38" x14ac:dyDescent="0.2">
      <c r="B63" s="38" t="s">
        <v>158</v>
      </c>
      <c r="AE63" s="4"/>
      <c r="AH63" s="4"/>
      <c r="AK63" s="4"/>
    </row>
    <row r="64" spans="2:38" x14ac:dyDescent="0.2">
      <c r="B64" s="73" t="s">
        <v>84</v>
      </c>
      <c r="G64" s="122">
        <f t="shared" ref="G64:H67" si="21">G58/SUM(G$58:G$61)</f>
        <v>0.45061325678496866</v>
      </c>
      <c r="H64" s="123">
        <f t="shared" si="21"/>
        <v>0.22040643820660022</v>
      </c>
      <c r="J64" s="122">
        <f t="shared" ref="J64:K67" si="22">J58/SUM(J$58:J$61)</f>
        <v>0.56279813457694872</v>
      </c>
      <c r="K64" s="123">
        <f t="shared" si="22"/>
        <v>0.28441899308041041</v>
      </c>
      <c r="M64" s="122">
        <f t="shared" ref="M64:N67" si="23">M58/SUM(M$58:M$61)</f>
        <v>0.34104000159448311</v>
      </c>
      <c r="N64" s="123">
        <f t="shared" si="23"/>
        <v>0.16005447655139743</v>
      </c>
      <c r="P64" s="122">
        <f t="shared" ref="P64:Q67" si="24">P58/SUM(P$58:P$61)</f>
        <v>0.38249489303432332</v>
      </c>
      <c r="Q64" s="123">
        <f t="shared" si="24"/>
        <v>0.19576719576719576</v>
      </c>
      <c r="S64" s="122">
        <f t="shared" ref="S64:T67" si="25">S58/SUM(S$58:S$61)</f>
        <v>0.60317810030018448</v>
      </c>
      <c r="T64" s="123">
        <f t="shared" si="25"/>
        <v>0.35639372654671414</v>
      </c>
      <c r="V64" s="122">
        <f t="shared" ref="V64:W67" si="26">V58/SUM(V$58:V$61)</f>
        <v>0.4578359714278934</v>
      </c>
      <c r="W64" s="123">
        <f t="shared" si="26"/>
        <v>0.23543857096081783</v>
      </c>
      <c r="Y64" s="122">
        <f t="shared" ref="Y64:Z67" si="27">Y58/SUM(Y$58:Y$61)</f>
        <v>0.53486252468479412</v>
      </c>
      <c r="Z64" s="123">
        <f t="shared" si="27"/>
        <v>0.28805096418732784</v>
      </c>
      <c r="AB64" s="122">
        <f t="shared" ref="AB64:AC67" si="28">AB58/SUM(AB$58:AB$61)</f>
        <v>0.43909782668199487</v>
      </c>
      <c r="AC64" s="123">
        <f t="shared" si="28"/>
        <v>0.18771807397069085</v>
      </c>
      <c r="AE64" s="122">
        <f t="shared" ref="AE64:AF67" si="29">AE58/SUM(AE$58:AE$61)</f>
        <v>0.39603544673045898</v>
      </c>
      <c r="AF64" s="123">
        <f t="shared" si="29"/>
        <v>0.22183182943384172</v>
      </c>
      <c r="AH64" s="122">
        <f t="shared" ref="AH64:AI64" si="30">AH58/SUM(AH$58:AH$61)</f>
        <v>0.6210954346620664</v>
      </c>
      <c r="AI64" s="123">
        <f t="shared" si="30"/>
        <v>0.33165455640562325</v>
      </c>
      <c r="AK64" s="122">
        <f t="shared" ref="AK64:AL64" si="31">AK58/SUM(AK$58:AK$61)</f>
        <v>0.46251952108276939</v>
      </c>
      <c r="AL64" s="123">
        <f t="shared" si="31"/>
        <v>0.24464786931431098</v>
      </c>
    </row>
    <row r="65" spans="2:38" x14ac:dyDescent="0.2">
      <c r="B65" s="73" t="s">
        <v>85</v>
      </c>
      <c r="G65" s="122">
        <f t="shared" si="21"/>
        <v>0.27837943632567852</v>
      </c>
      <c r="H65" s="123">
        <f t="shared" si="21"/>
        <v>0.29936956292043815</v>
      </c>
      <c r="J65" s="122">
        <f t="shared" si="22"/>
        <v>0.19075283144570288</v>
      </c>
      <c r="K65" s="123">
        <f t="shared" si="22"/>
        <v>0.25387735623956098</v>
      </c>
      <c r="M65" s="122">
        <f t="shared" si="23"/>
        <v>0.4449405058497598</v>
      </c>
      <c r="N65" s="123">
        <f t="shared" si="23"/>
        <v>0.47578162008526764</v>
      </c>
      <c r="P65" s="122">
        <f t="shared" si="24"/>
        <v>0.33811480009877209</v>
      </c>
      <c r="Q65" s="123">
        <f t="shared" si="24"/>
        <v>0.37744708994708992</v>
      </c>
      <c r="S65" s="122">
        <f t="shared" si="25"/>
        <v>0.11503401173198205</v>
      </c>
      <c r="T65" s="123">
        <f t="shared" si="25"/>
        <v>0.17665736553449438</v>
      </c>
      <c r="V65" s="122">
        <f t="shared" si="26"/>
        <v>0.28904933671895394</v>
      </c>
      <c r="W65" s="123">
        <f t="shared" si="26"/>
        <v>0.34143413249899951</v>
      </c>
      <c r="Y65" s="122">
        <f t="shared" si="27"/>
        <v>0.20137728492581902</v>
      </c>
      <c r="Z65" s="123">
        <f t="shared" si="27"/>
        <v>0.28839531680440772</v>
      </c>
      <c r="AB65" s="122">
        <f t="shared" si="28"/>
        <v>0.32565829090710025</v>
      </c>
      <c r="AC65" s="123">
        <f t="shared" si="28"/>
        <v>0.45936687178836516</v>
      </c>
      <c r="AE65" s="122">
        <f t="shared" si="29"/>
        <v>0.3493403460697001</v>
      </c>
      <c r="AF65" s="123">
        <f t="shared" si="29"/>
        <v>0.37059809949692568</v>
      </c>
      <c r="AH65" s="122">
        <f t="shared" ref="AH65:AI65" si="32">AH59/SUM(AH$58:AH$61)</f>
        <v>9.8176329246503602E-2</v>
      </c>
      <c r="AI65" s="123">
        <f t="shared" si="32"/>
        <v>0.12340932682326708</v>
      </c>
      <c r="AK65" s="122">
        <f t="shared" ref="AK65:AL65" si="33">AK59/SUM(AK$58:AK$61)</f>
        <v>0.28831456154465002</v>
      </c>
      <c r="AL65" s="123">
        <f t="shared" si="33"/>
        <v>0.33948009969542164</v>
      </c>
    </row>
    <row r="66" spans="2:38" x14ac:dyDescent="0.2">
      <c r="B66" s="73" t="s">
        <v>86</v>
      </c>
      <c r="G66" s="122">
        <f t="shared" si="21"/>
        <v>0.25112212943632567</v>
      </c>
      <c r="H66" s="123">
        <f t="shared" si="21"/>
        <v>0.46534357059838694</v>
      </c>
      <c r="J66" s="122">
        <f t="shared" si="22"/>
        <v>0.22390406395736176</v>
      </c>
      <c r="K66" s="123">
        <f t="shared" si="22"/>
        <v>0.44905750417561441</v>
      </c>
      <c r="M66" s="122">
        <f t="shared" si="23"/>
        <v>0.19418810914236742</v>
      </c>
      <c r="N66" s="123">
        <f t="shared" si="23"/>
        <v>0.35030791094268121</v>
      </c>
      <c r="P66" s="122">
        <f t="shared" si="24"/>
        <v>0.25700945069252701</v>
      </c>
      <c r="Q66" s="123">
        <f t="shared" si="24"/>
        <v>0.41474867724867726</v>
      </c>
      <c r="S66" s="122">
        <f t="shared" si="25"/>
        <v>0.25372476659965298</v>
      </c>
      <c r="T66" s="123">
        <f t="shared" si="25"/>
        <v>0.44837871644376021</v>
      </c>
      <c r="V66" s="122">
        <f t="shared" si="26"/>
        <v>0.23023208903865777</v>
      </c>
      <c r="W66" s="123">
        <f t="shared" si="26"/>
        <v>0.40915705606286606</v>
      </c>
      <c r="Y66" s="122">
        <f t="shared" si="27"/>
        <v>0.24163248772089727</v>
      </c>
      <c r="Z66" s="123">
        <f t="shared" si="27"/>
        <v>0.40883264462809915</v>
      </c>
      <c r="AB66" s="122">
        <f t="shared" si="28"/>
        <v>0.21515300815678545</v>
      </c>
      <c r="AC66" s="123">
        <f t="shared" si="28"/>
        <v>0.34276470215060584</v>
      </c>
      <c r="AE66" s="122">
        <f t="shared" si="29"/>
        <v>0.23363019601776755</v>
      </c>
      <c r="AF66" s="123">
        <f t="shared" si="29"/>
        <v>0.38664856663738723</v>
      </c>
      <c r="AH66" s="122">
        <f t="shared" ref="AH66:AI66" si="34">AH60/SUM(AH$58:AH$61)</f>
        <v>0.26378534902347361</v>
      </c>
      <c r="AI66" s="123">
        <f t="shared" si="34"/>
        <v>0.52836620404187973</v>
      </c>
      <c r="AK66" s="122">
        <f t="shared" ref="AK66:AL66" si="35">AK60/SUM(AK$58:AK$61)</f>
        <v>0.22943779281624155</v>
      </c>
      <c r="AL66" s="123">
        <f t="shared" si="35"/>
        <v>0.40073115565775708</v>
      </c>
    </row>
    <row r="67" spans="2:38" x14ac:dyDescent="0.2">
      <c r="B67" s="73" t="s">
        <v>87</v>
      </c>
      <c r="G67" s="122">
        <f t="shared" si="21"/>
        <v>1.9885177453027141E-2</v>
      </c>
      <c r="H67" s="123">
        <f t="shared" si="21"/>
        <v>1.488042827457472E-2</v>
      </c>
      <c r="J67" s="122">
        <f t="shared" si="22"/>
        <v>2.2544970019986676E-2</v>
      </c>
      <c r="K67" s="123">
        <f t="shared" si="22"/>
        <v>1.2646146504414221E-2</v>
      </c>
      <c r="M67" s="122">
        <f t="shared" si="23"/>
        <v>1.9831383413389671E-2</v>
      </c>
      <c r="N67" s="123">
        <f t="shared" si="23"/>
        <v>1.3855992420653719E-2</v>
      </c>
      <c r="P67" s="122">
        <f t="shared" si="24"/>
        <v>2.2380856174377625E-2</v>
      </c>
      <c r="Q67" s="123">
        <f t="shared" si="24"/>
        <v>1.2037037037037037E-2</v>
      </c>
      <c r="S67" s="122">
        <f t="shared" si="25"/>
        <v>2.8063121368180441E-2</v>
      </c>
      <c r="T67" s="123">
        <f t="shared" si="25"/>
        <v>1.8570191475031271E-2</v>
      </c>
      <c r="V67" s="122">
        <f t="shared" si="26"/>
        <v>2.2882602814494887E-2</v>
      </c>
      <c r="W67" s="123">
        <f t="shared" si="26"/>
        <v>1.3970240477316549E-2</v>
      </c>
      <c r="Y67" s="122">
        <f t="shared" si="27"/>
        <v>2.2127702668489544E-2</v>
      </c>
      <c r="Z67" s="123">
        <f t="shared" si="27"/>
        <v>1.4721074380165289E-2</v>
      </c>
      <c r="AB67" s="122">
        <f t="shared" si="28"/>
        <v>2.0090874254119449E-2</v>
      </c>
      <c r="AC67" s="123">
        <f t="shared" si="28"/>
        <v>1.0150352090338134E-2</v>
      </c>
      <c r="AE67" s="122">
        <f t="shared" si="29"/>
        <v>2.0994011182073325E-2</v>
      </c>
      <c r="AF67" s="123">
        <f t="shared" si="29"/>
        <v>2.0921504431845404E-2</v>
      </c>
      <c r="AH67" s="122">
        <f t="shared" ref="AH67:AI67" si="36">AH61/SUM(AH$58:AH$61)</f>
        <v>1.694288706795638E-2</v>
      </c>
      <c r="AI67" s="123">
        <f t="shared" si="36"/>
        <v>1.6569912729229936E-2</v>
      </c>
      <c r="AK67" s="122">
        <f t="shared" ref="AK67:AL67" si="37">AK61/SUM(AK$58:AK$61)</f>
        <v>1.9728124556339027E-2</v>
      </c>
      <c r="AL67" s="123">
        <f t="shared" si="37"/>
        <v>1.5140875332510222E-2</v>
      </c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2E80-31D8-4B90-82FD-749CC40ECB8D}">
  <dimension ref="B4:AB48"/>
  <sheetViews>
    <sheetView showGridLines="0" workbookViewId="0">
      <pane xSplit="3" topLeftCell="D1" activePane="topRight" state="frozen"/>
      <selection pane="topRight" activeCell="AB48" sqref="AA11:AB48"/>
    </sheetView>
  </sheetViews>
  <sheetFormatPr defaultColWidth="8.85546875" defaultRowHeight="12.75" x14ac:dyDescent="0.2"/>
  <cols>
    <col min="1" max="1" width="2.42578125" style="2" customWidth="1"/>
    <col min="2" max="2" width="34.85546875" style="2" customWidth="1"/>
    <col min="3" max="3" width="2.42578125" style="2" customWidth="1"/>
    <col min="4" max="4" width="8.85546875" style="2" customWidth="1"/>
    <col min="5" max="5" width="1.7109375" style="2" customWidth="1"/>
    <col min="6" max="10" width="8.85546875" style="2"/>
    <col min="11" max="11" width="1.28515625" style="2" customWidth="1"/>
    <col min="12" max="15" width="8.85546875" style="2"/>
    <col min="16" max="16" width="8.85546875" style="2" customWidth="1"/>
    <col min="17" max="17" width="1.28515625" style="2" customWidth="1"/>
    <col min="18" max="18" width="8.85546875" style="2"/>
    <col min="19" max="19" width="8.7109375" style="2"/>
    <col min="20" max="22" width="8.85546875" style="2"/>
    <col min="23" max="23" width="1.28515625" style="2" customWidth="1"/>
    <col min="24" max="24" width="8.85546875" style="2"/>
    <col min="25" max="26" width="9" style="2" customWidth="1"/>
    <col min="27" max="16384" width="8.85546875" style="2"/>
  </cols>
  <sheetData>
    <row r="4" spans="2:28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Q4" s="13"/>
      <c r="R4" s="13"/>
      <c r="S4" s="13"/>
      <c r="T4" s="13"/>
      <c r="W4" s="13"/>
      <c r="X4" s="13"/>
      <c r="Y4" s="13"/>
      <c r="Z4" s="13"/>
    </row>
    <row r="5" spans="2:28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Q5" s="14"/>
      <c r="R5" s="14"/>
      <c r="S5" s="14"/>
      <c r="T5" s="14"/>
      <c r="W5" s="14"/>
      <c r="X5" s="14"/>
      <c r="Y5" s="14"/>
      <c r="Z5" s="14"/>
    </row>
    <row r="6" spans="2:28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Q6" s="13"/>
      <c r="R6" s="13"/>
      <c r="S6" s="13"/>
      <c r="T6" s="13"/>
      <c r="W6" s="13"/>
      <c r="X6" s="13"/>
      <c r="Y6" s="13"/>
      <c r="Z6" s="13"/>
    </row>
    <row r="7" spans="2:28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Q7" s="14"/>
      <c r="R7" s="14"/>
      <c r="S7" s="14"/>
      <c r="T7" s="14"/>
      <c r="W7" s="14"/>
      <c r="X7" s="14"/>
      <c r="Y7" s="14"/>
      <c r="Z7" s="14"/>
    </row>
    <row r="8" spans="2:28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13"/>
      <c r="R8" s="13"/>
      <c r="S8" s="13"/>
      <c r="T8" s="13"/>
      <c r="W8" s="13"/>
      <c r="X8" s="13"/>
      <c r="Y8" s="13"/>
      <c r="Z8" s="13"/>
    </row>
    <row r="9" spans="2:28" x14ac:dyDescent="0.2">
      <c r="D9" s="60" t="s">
        <v>6</v>
      </c>
      <c r="E9" s="16"/>
      <c r="F9" s="48" t="s">
        <v>7</v>
      </c>
      <c r="G9" s="48" t="s">
        <v>8</v>
      </c>
      <c r="H9" s="48" t="s">
        <v>9</v>
      </c>
      <c r="I9" s="48" t="s">
        <v>10</v>
      </c>
      <c r="J9" s="60" t="s">
        <v>11</v>
      </c>
      <c r="K9" s="16"/>
      <c r="L9" s="48" t="s">
        <v>12</v>
      </c>
      <c r="M9" s="48" t="s">
        <v>13</v>
      </c>
      <c r="N9" s="48" t="s">
        <v>14</v>
      </c>
      <c r="O9" s="48" t="s">
        <v>15</v>
      </c>
      <c r="P9" s="60" t="s">
        <v>16</v>
      </c>
      <c r="Q9" s="16"/>
      <c r="R9" s="48" t="s">
        <v>17</v>
      </c>
      <c r="S9" s="48" t="s">
        <v>18</v>
      </c>
      <c r="T9" s="48" t="s">
        <v>37</v>
      </c>
      <c r="U9" s="48" t="s">
        <v>38</v>
      </c>
      <c r="V9" s="60" t="s">
        <v>149</v>
      </c>
      <c r="W9" s="16"/>
      <c r="X9" s="48" t="s">
        <v>159</v>
      </c>
      <c r="Y9" s="48" t="s">
        <v>162</v>
      </c>
      <c r="Z9" s="48" t="s">
        <v>163</v>
      </c>
      <c r="AA9" s="48" t="s">
        <v>164</v>
      </c>
      <c r="AB9" s="60" t="s">
        <v>165</v>
      </c>
    </row>
    <row r="10" spans="2:28" x14ac:dyDescent="0.2">
      <c r="D10" s="64"/>
      <c r="F10" s="13"/>
      <c r="G10" s="13"/>
      <c r="J10" s="85"/>
      <c r="L10" s="13"/>
      <c r="O10" s="13"/>
      <c r="P10" s="85"/>
      <c r="R10" s="13"/>
      <c r="S10" s="13"/>
      <c r="T10" s="13"/>
      <c r="U10" s="13"/>
      <c r="V10" s="85"/>
      <c r="X10" s="13"/>
      <c r="Y10" s="13"/>
      <c r="Z10" s="13"/>
      <c r="AA10" s="13"/>
      <c r="AB10" s="85"/>
    </row>
    <row r="11" spans="2:28" s="4" customFormat="1" x14ac:dyDescent="0.2">
      <c r="B11" s="46" t="s">
        <v>93</v>
      </c>
      <c r="C11" s="2"/>
      <c r="D11" s="62">
        <v>82561</v>
      </c>
      <c r="E11" s="40"/>
      <c r="F11" s="30">
        <v>87439</v>
      </c>
      <c r="G11" s="30">
        <v>89752</v>
      </c>
      <c r="H11" s="40">
        <v>93447</v>
      </c>
      <c r="I11" s="40">
        <v>105883</v>
      </c>
      <c r="J11" s="86">
        <v>105883</v>
      </c>
      <c r="K11" s="40"/>
      <c r="L11" s="30">
        <v>110701</v>
      </c>
      <c r="M11" s="40">
        <v>118232</v>
      </c>
      <c r="N11" s="40">
        <v>126365.8387371015</v>
      </c>
      <c r="O11" s="30">
        <v>120410.99421983989</v>
      </c>
      <c r="P11" s="86">
        <v>120410.99421983989</v>
      </c>
      <c r="Q11" s="40"/>
      <c r="R11" s="30">
        <v>124246</v>
      </c>
      <c r="S11" s="30">
        <v>143210.59461</v>
      </c>
      <c r="T11" s="30">
        <v>138819.25296000004</v>
      </c>
      <c r="U11" s="30">
        <v>123511</v>
      </c>
      <c r="V11" s="86">
        <v>122673</v>
      </c>
      <c r="W11" s="40"/>
      <c r="X11" s="30">
        <v>116169</v>
      </c>
      <c r="Y11" s="30">
        <v>111739.57695011496</v>
      </c>
      <c r="Z11" s="30">
        <v>104290</v>
      </c>
      <c r="AA11" s="30">
        <v>60479</v>
      </c>
      <c r="AB11" s="86">
        <v>60479</v>
      </c>
    </row>
    <row r="12" spans="2:28" s="4" customFormat="1" x14ac:dyDescent="0.2">
      <c r="B12" s="11" t="s">
        <v>94</v>
      </c>
      <c r="C12" s="2"/>
      <c r="D12" s="61">
        <v>12113</v>
      </c>
      <c r="E12" s="31"/>
      <c r="F12" s="10">
        <v>12113</v>
      </c>
      <c r="G12" s="10">
        <v>12113</v>
      </c>
      <c r="H12" s="31">
        <v>12113</v>
      </c>
      <c r="I12" s="31">
        <v>12113</v>
      </c>
      <c r="J12" s="80">
        <v>12113</v>
      </c>
      <c r="K12" s="31"/>
      <c r="L12" s="10">
        <v>12113</v>
      </c>
      <c r="M12" s="31">
        <v>14987</v>
      </c>
      <c r="N12" s="31">
        <v>14987.287400000003</v>
      </c>
      <c r="O12" s="10">
        <v>12829.732430000002</v>
      </c>
      <c r="P12" s="80">
        <v>12829.732430000002</v>
      </c>
      <c r="Q12" s="31"/>
      <c r="R12" s="10">
        <v>12830</v>
      </c>
      <c r="S12" s="10">
        <v>12829</v>
      </c>
      <c r="T12" s="10">
        <v>12828.73243</v>
      </c>
      <c r="U12" s="10">
        <v>4669</v>
      </c>
      <c r="V12" s="80">
        <v>4669</v>
      </c>
      <c r="W12" s="31"/>
      <c r="X12" s="10">
        <v>4669.4717699999992</v>
      </c>
      <c r="Y12" s="10">
        <v>4669.4717699999992</v>
      </c>
      <c r="Z12" s="10">
        <v>4669</v>
      </c>
      <c r="AA12" s="10">
        <v>316</v>
      </c>
      <c r="AB12" s="80">
        <v>316</v>
      </c>
    </row>
    <row r="13" spans="2:28" x14ac:dyDescent="0.2">
      <c r="B13" s="11" t="s">
        <v>95</v>
      </c>
      <c r="D13" s="61">
        <v>13947</v>
      </c>
      <c r="E13" s="31"/>
      <c r="F13" s="10">
        <v>14271</v>
      </c>
      <c r="G13" s="10">
        <v>15638</v>
      </c>
      <c r="H13" s="31">
        <v>16751</v>
      </c>
      <c r="I13" s="31">
        <v>17904</v>
      </c>
      <c r="J13" s="80">
        <v>17904</v>
      </c>
      <c r="K13" s="10"/>
      <c r="L13" s="10">
        <v>19011</v>
      </c>
      <c r="M13" s="10">
        <v>22841</v>
      </c>
      <c r="N13" s="10">
        <v>23125.809207101516</v>
      </c>
      <c r="O13" s="10">
        <v>21737.937959839874</v>
      </c>
      <c r="P13" s="80">
        <v>21737.937959839874</v>
      </c>
      <c r="Q13" s="10"/>
      <c r="R13" s="10">
        <v>21811</v>
      </c>
      <c r="S13" s="10">
        <v>22598</v>
      </c>
      <c r="T13" s="10">
        <v>22738.162840000001</v>
      </c>
      <c r="U13" s="10">
        <v>21412</v>
      </c>
      <c r="V13" s="80">
        <v>21412</v>
      </c>
      <c r="W13" s="10"/>
      <c r="X13" s="10">
        <v>20984.804610957912</v>
      </c>
      <c r="Y13" s="10">
        <v>20674.345470957905</v>
      </c>
      <c r="Z13" s="10">
        <v>20108</v>
      </c>
      <c r="AA13" s="10">
        <v>6405</v>
      </c>
      <c r="AB13" s="80">
        <v>6405</v>
      </c>
    </row>
    <row r="14" spans="2:28" s="4" customFormat="1" x14ac:dyDescent="0.2">
      <c r="B14" s="11" t="s">
        <v>96</v>
      </c>
      <c r="C14" s="2"/>
      <c r="D14" s="61">
        <v>15311</v>
      </c>
      <c r="E14" s="31"/>
      <c r="F14" s="10">
        <v>15791</v>
      </c>
      <c r="G14" s="10">
        <v>17349</v>
      </c>
      <c r="H14" s="31">
        <v>18368</v>
      </c>
      <c r="I14" s="31">
        <v>19549</v>
      </c>
      <c r="J14" s="80">
        <v>19549</v>
      </c>
      <c r="K14" s="10"/>
      <c r="L14" s="10">
        <v>20912</v>
      </c>
      <c r="M14" s="10">
        <v>22661</v>
      </c>
      <c r="N14" s="10">
        <v>23663.104229999997</v>
      </c>
      <c r="O14" s="10">
        <v>23921.883819999999</v>
      </c>
      <c r="P14" s="80">
        <v>23921.883819999999</v>
      </c>
      <c r="Q14" s="10"/>
      <c r="R14" s="10">
        <v>25466</v>
      </c>
      <c r="S14" s="10">
        <v>24601</v>
      </c>
      <c r="T14" s="10">
        <v>24676.0416</v>
      </c>
      <c r="U14" s="10">
        <v>22845</v>
      </c>
      <c r="V14" s="80">
        <v>22845</v>
      </c>
      <c r="W14" s="10"/>
      <c r="X14" s="10">
        <v>21734.746118027844</v>
      </c>
      <c r="Y14" s="10">
        <v>20777.74402802785</v>
      </c>
      <c r="Z14" s="10">
        <v>18040</v>
      </c>
      <c r="AA14" s="10">
        <v>12927</v>
      </c>
      <c r="AB14" s="80">
        <v>12927</v>
      </c>
    </row>
    <row r="15" spans="2:28" x14ac:dyDescent="0.2">
      <c r="B15" s="11" t="s">
        <v>97</v>
      </c>
      <c r="D15" s="61">
        <v>35783</v>
      </c>
      <c r="E15" s="31"/>
      <c r="F15" s="10">
        <v>39685</v>
      </c>
      <c r="G15" s="10">
        <v>39061</v>
      </c>
      <c r="H15" s="31">
        <v>40072</v>
      </c>
      <c r="I15" s="31">
        <v>48953</v>
      </c>
      <c r="J15" s="80">
        <v>48953</v>
      </c>
      <c r="K15" s="10"/>
      <c r="L15" s="10">
        <v>51014</v>
      </c>
      <c r="M15" s="10">
        <v>52918</v>
      </c>
      <c r="N15" s="10">
        <v>55919.924399999989</v>
      </c>
      <c r="O15" s="10">
        <v>53192.930810000013</v>
      </c>
      <c r="P15" s="80">
        <v>53192.930810000013</v>
      </c>
      <c r="Q15" s="10"/>
      <c r="R15" s="10">
        <v>54899</v>
      </c>
      <c r="S15" s="10">
        <v>78418</v>
      </c>
      <c r="T15" s="10">
        <v>75037.486780000036</v>
      </c>
      <c r="U15" s="10">
        <v>69126</v>
      </c>
      <c r="V15" s="80">
        <v>69126</v>
      </c>
      <c r="W15" s="10"/>
      <c r="X15" s="10">
        <v>65174.427687572548</v>
      </c>
      <c r="Y15" s="10">
        <v>62008.141697572537</v>
      </c>
      <c r="Z15" s="10">
        <v>57846</v>
      </c>
      <c r="AA15" s="10">
        <v>36254</v>
      </c>
      <c r="AB15" s="80">
        <v>36254</v>
      </c>
    </row>
    <row r="16" spans="2:28" x14ac:dyDescent="0.2">
      <c r="B16" s="11" t="s">
        <v>98</v>
      </c>
      <c r="D16" s="61">
        <v>5406</v>
      </c>
      <c r="E16" s="31"/>
      <c r="F16" s="10">
        <v>5579</v>
      </c>
      <c r="G16" s="10">
        <v>5591</v>
      </c>
      <c r="H16" s="31">
        <v>6143</v>
      </c>
      <c r="I16" s="31">
        <v>7364</v>
      </c>
      <c r="J16" s="80">
        <v>7364</v>
      </c>
      <c r="K16" s="10">
        <v>0</v>
      </c>
      <c r="L16" s="10">
        <v>7651</v>
      </c>
      <c r="M16" s="10">
        <v>4824</v>
      </c>
      <c r="N16" s="10">
        <v>8669.713499999998</v>
      </c>
      <c r="O16" s="10">
        <v>8728.5092000000004</v>
      </c>
      <c r="P16" s="80">
        <v>8728.5092000000004</v>
      </c>
      <c r="Q16" s="10"/>
      <c r="R16" s="10">
        <v>9240</v>
      </c>
      <c r="S16" s="10">
        <v>4764</v>
      </c>
      <c r="T16" s="10">
        <v>3538.8293100000001</v>
      </c>
      <c r="U16" s="10">
        <v>4619.6000000000004</v>
      </c>
      <c r="V16" s="80">
        <v>4619.6000000000004</v>
      </c>
      <c r="W16" s="10"/>
      <c r="X16" s="10">
        <v>3605.6298180566878</v>
      </c>
      <c r="Y16" s="10">
        <v>3609.873983556688</v>
      </c>
      <c r="Z16" s="10">
        <v>3627</v>
      </c>
      <c r="AA16" s="10">
        <v>4577</v>
      </c>
      <c r="AB16" s="80">
        <v>4577</v>
      </c>
    </row>
    <row r="17" spans="2:28" x14ac:dyDescent="0.2">
      <c r="B17" s="11"/>
      <c r="D17" s="62"/>
      <c r="E17" s="31"/>
      <c r="F17" s="10"/>
      <c r="G17" s="10"/>
      <c r="H17" s="31"/>
      <c r="I17" s="31"/>
      <c r="J17" s="86"/>
      <c r="K17" s="31"/>
      <c r="L17" s="10"/>
      <c r="M17" s="31"/>
      <c r="N17" s="31"/>
      <c r="O17" s="10"/>
      <c r="P17" s="80"/>
      <c r="Q17" s="31"/>
      <c r="R17" s="10"/>
      <c r="U17" s="10"/>
      <c r="V17" s="80"/>
      <c r="W17" s="31"/>
      <c r="Y17" s="10"/>
      <c r="Z17" s="10"/>
      <c r="AA17" s="10"/>
      <c r="AB17" s="80"/>
    </row>
    <row r="18" spans="2:28" x14ac:dyDescent="0.2">
      <c r="B18" s="46" t="s">
        <v>99</v>
      </c>
      <c r="D18" s="62">
        <v>40182</v>
      </c>
      <c r="E18" s="31"/>
      <c r="F18" s="30">
        <v>44889</v>
      </c>
      <c r="G18" s="30">
        <v>295895</v>
      </c>
      <c r="H18" s="40">
        <v>229899</v>
      </c>
      <c r="I18" s="40">
        <v>219437</v>
      </c>
      <c r="J18" s="86">
        <v>219437</v>
      </c>
      <c r="K18" s="40"/>
      <c r="L18" s="30">
        <v>218155</v>
      </c>
      <c r="M18" s="40">
        <v>211224</v>
      </c>
      <c r="N18" s="30">
        <v>191801</v>
      </c>
      <c r="O18" s="30">
        <v>172821.17899996214</v>
      </c>
      <c r="P18" s="86">
        <v>172821.17899996214</v>
      </c>
      <c r="Q18" s="40"/>
      <c r="R18" s="30">
        <v>169587</v>
      </c>
      <c r="S18" s="30">
        <v>178042</v>
      </c>
      <c r="T18" s="30">
        <v>162547.87487997557</v>
      </c>
      <c r="U18" s="30">
        <v>156912.86350000001</v>
      </c>
      <c r="V18" s="86">
        <v>157751</v>
      </c>
      <c r="W18" s="40"/>
      <c r="X18" s="30">
        <v>158729</v>
      </c>
      <c r="Y18" s="30">
        <v>154679.61880865993</v>
      </c>
      <c r="Z18" s="30">
        <v>131094</v>
      </c>
      <c r="AA18" s="30">
        <v>110791</v>
      </c>
      <c r="AB18" s="86">
        <v>110791</v>
      </c>
    </row>
    <row r="19" spans="2:28" x14ac:dyDescent="0.2">
      <c r="B19" s="11" t="s">
        <v>100</v>
      </c>
      <c r="D19" s="61">
        <v>17606</v>
      </c>
      <c r="E19" s="31"/>
      <c r="F19" s="10">
        <v>24688</v>
      </c>
      <c r="G19" s="10">
        <v>23256</v>
      </c>
      <c r="H19" s="10">
        <v>20895</v>
      </c>
      <c r="I19" s="10">
        <v>23151</v>
      </c>
      <c r="J19" s="80">
        <v>23151</v>
      </c>
      <c r="K19" s="31"/>
      <c r="L19" s="10">
        <v>29604</v>
      </c>
      <c r="M19" s="10">
        <v>29885</v>
      </c>
      <c r="N19" s="10">
        <v>31625</v>
      </c>
      <c r="O19" s="10">
        <v>30040.782189999991</v>
      </c>
      <c r="P19" s="80">
        <v>30040.782189999991</v>
      </c>
      <c r="Q19" s="31"/>
      <c r="R19" s="10">
        <v>43695</v>
      </c>
      <c r="S19" s="10">
        <v>39039</v>
      </c>
      <c r="T19" s="10">
        <v>31646.396709999986</v>
      </c>
      <c r="U19" s="10">
        <v>32497.895980000001</v>
      </c>
      <c r="V19" s="80">
        <v>32497.895980000001</v>
      </c>
      <c r="W19" s="31"/>
      <c r="X19" s="10">
        <v>39404.665009999982</v>
      </c>
      <c r="Y19" s="10">
        <v>38610.372830000015</v>
      </c>
      <c r="Z19" s="10">
        <v>34470</v>
      </c>
      <c r="AA19" s="10">
        <v>28249</v>
      </c>
      <c r="AB19" s="80">
        <v>28249</v>
      </c>
    </row>
    <row r="20" spans="2:28" x14ac:dyDescent="0.2">
      <c r="B20" s="11" t="s">
        <v>101</v>
      </c>
      <c r="D20" s="61">
        <v>695</v>
      </c>
      <c r="E20" s="31"/>
      <c r="F20" s="10">
        <v>2216</v>
      </c>
      <c r="G20" s="10">
        <v>3344</v>
      </c>
      <c r="H20" s="10">
        <v>978</v>
      </c>
      <c r="I20" s="10">
        <v>722.84839999999997</v>
      </c>
      <c r="J20" s="80">
        <v>722.84839999999997</v>
      </c>
      <c r="K20" s="31"/>
      <c r="L20" s="10">
        <v>2091</v>
      </c>
      <c r="M20" s="10">
        <v>3782</v>
      </c>
      <c r="N20" s="10">
        <v>896</v>
      </c>
      <c r="O20" s="10">
        <v>759.02627000000007</v>
      </c>
      <c r="P20" s="80">
        <v>759.02627000000007</v>
      </c>
      <c r="Q20" s="31"/>
      <c r="R20" s="10">
        <v>2145</v>
      </c>
      <c r="S20" s="10">
        <v>3186</v>
      </c>
      <c r="T20" s="10">
        <v>1223.002</v>
      </c>
      <c r="U20" s="10">
        <v>782.77817000000005</v>
      </c>
      <c r="V20" s="80">
        <v>782.77817000000005</v>
      </c>
      <c r="W20" s="31"/>
      <c r="X20" s="10">
        <v>2028.1297299999999</v>
      </c>
      <c r="Y20" s="10">
        <v>2354.9761600000002</v>
      </c>
      <c r="Z20" s="10">
        <v>914</v>
      </c>
      <c r="AA20" s="10">
        <v>807</v>
      </c>
      <c r="AB20" s="80">
        <v>807</v>
      </c>
    </row>
    <row r="21" spans="2:28" x14ac:dyDescent="0.2">
      <c r="B21" s="11" t="s">
        <v>102</v>
      </c>
      <c r="D21" s="61">
        <v>1322</v>
      </c>
      <c r="E21" s="31"/>
      <c r="F21" s="10">
        <v>1421</v>
      </c>
      <c r="G21" s="10">
        <v>923</v>
      </c>
      <c r="H21" s="10">
        <v>791</v>
      </c>
      <c r="I21" s="10">
        <v>2852</v>
      </c>
      <c r="J21" s="80">
        <v>2852</v>
      </c>
      <c r="K21" s="31"/>
      <c r="L21" s="10">
        <v>1439</v>
      </c>
      <c r="M21" s="10">
        <v>1080</v>
      </c>
      <c r="N21" s="10">
        <v>1107.7420300000001</v>
      </c>
      <c r="O21" s="10">
        <v>2741.6334400000001</v>
      </c>
      <c r="P21" s="80">
        <v>2741.6334400000001</v>
      </c>
      <c r="Q21" s="31"/>
      <c r="R21" s="10">
        <v>455</v>
      </c>
      <c r="S21" s="10">
        <v>701</v>
      </c>
      <c r="T21" s="10">
        <v>892.68765000000008</v>
      </c>
      <c r="U21" s="10">
        <v>2213</v>
      </c>
      <c r="V21" s="80">
        <v>2213</v>
      </c>
      <c r="W21" s="31"/>
      <c r="X21" s="10">
        <v>849.05225000000007</v>
      </c>
      <c r="Y21" s="10">
        <v>262.08969499999898</v>
      </c>
      <c r="Z21" s="10">
        <v>899</v>
      </c>
      <c r="AA21" s="10">
        <v>1188</v>
      </c>
      <c r="AB21" s="80">
        <v>1188</v>
      </c>
    </row>
    <row r="22" spans="2:28" x14ac:dyDescent="0.2">
      <c r="B22" s="11" t="s">
        <v>98</v>
      </c>
      <c r="D22" s="61">
        <v>1604</v>
      </c>
      <c r="E22" s="31"/>
      <c r="F22" s="10">
        <v>1295</v>
      </c>
      <c r="G22" s="10">
        <v>239460</v>
      </c>
      <c r="H22" s="10">
        <v>5720</v>
      </c>
      <c r="I22" s="10">
        <v>32612.174333197185</v>
      </c>
      <c r="J22" s="80">
        <v>32612.174333197185</v>
      </c>
      <c r="K22" s="31"/>
      <c r="L22" s="10">
        <v>30850</v>
      </c>
      <c r="M22" s="10">
        <v>61707</v>
      </c>
      <c r="N22" s="10">
        <v>94908</v>
      </c>
      <c r="O22" s="10">
        <v>868.14607996214488</v>
      </c>
      <c r="P22" s="80">
        <v>868.14607996214488</v>
      </c>
      <c r="Q22" s="31"/>
      <c r="R22" s="10">
        <v>1877</v>
      </c>
      <c r="S22" s="10">
        <v>2673</v>
      </c>
      <c r="T22" s="10">
        <v>1864.3316599755633</v>
      </c>
      <c r="U22" s="10">
        <v>974.88972000000001</v>
      </c>
      <c r="V22" s="80">
        <v>974.88972000000001</v>
      </c>
      <c r="W22" s="31"/>
      <c r="X22" s="10">
        <v>3145.0688679425589</v>
      </c>
      <c r="Y22" s="10">
        <v>3313.1929636598957</v>
      </c>
      <c r="Z22" s="10">
        <v>2270</v>
      </c>
      <c r="AA22" s="10">
        <v>1317</v>
      </c>
      <c r="AB22" s="80">
        <v>1317</v>
      </c>
    </row>
    <row r="23" spans="2:28" x14ac:dyDescent="0.2">
      <c r="B23" s="11" t="s">
        <v>103</v>
      </c>
      <c r="D23" s="61">
        <v>4420</v>
      </c>
      <c r="E23" s="31"/>
      <c r="F23" s="10">
        <v>4423</v>
      </c>
      <c r="G23" s="10">
        <v>10190</v>
      </c>
      <c r="H23" s="10">
        <v>11140</v>
      </c>
      <c r="I23" s="10">
        <v>10453.937169999999</v>
      </c>
      <c r="J23" s="80">
        <v>10453.937169999999</v>
      </c>
      <c r="K23" s="31">
        <v>0</v>
      </c>
      <c r="L23" s="10">
        <v>11773</v>
      </c>
      <c r="M23" s="10">
        <v>12490</v>
      </c>
      <c r="N23" s="10">
        <v>13548</v>
      </c>
      <c r="O23" s="10">
        <v>10619.17662</v>
      </c>
      <c r="P23" s="80">
        <v>10619.17662</v>
      </c>
      <c r="Q23" s="31"/>
      <c r="R23" s="10">
        <v>8156</v>
      </c>
      <c r="S23" s="10">
        <v>8122</v>
      </c>
      <c r="T23" s="10">
        <v>9549.9014999999999</v>
      </c>
      <c r="U23" s="10">
        <v>9790</v>
      </c>
      <c r="V23" s="80">
        <v>9790</v>
      </c>
      <c r="W23" s="31"/>
      <c r="X23" s="10">
        <v>6649.1013400000002</v>
      </c>
      <c r="Y23" s="10">
        <v>9365.4255599999997</v>
      </c>
      <c r="Z23" s="10">
        <v>9614</v>
      </c>
      <c r="AA23" s="10">
        <v>5639</v>
      </c>
      <c r="AB23" s="80">
        <v>5639</v>
      </c>
    </row>
    <row r="24" spans="2:28" x14ac:dyDescent="0.2">
      <c r="B24" s="11" t="s">
        <v>155</v>
      </c>
      <c r="D24" s="64"/>
      <c r="J24" s="64"/>
      <c r="P24" s="64"/>
      <c r="U24" s="10"/>
      <c r="V24" s="80">
        <v>838</v>
      </c>
      <c r="X24" s="10">
        <v>1047.0281</v>
      </c>
      <c r="Y24" s="10">
        <v>1171.5834199999999</v>
      </c>
      <c r="Z24" s="10">
        <v>1315</v>
      </c>
      <c r="AA24" s="10">
        <v>1458</v>
      </c>
      <c r="AB24" s="80">
        <v>1458</v>
      </c>
    </row>
    <row r="25" spans="2:28" x14ac:dyDescent="0.2">
      <c r="B25" s="11" t="s">
        <v>104</v>
      </c>
      <c r="D25" s="61">
        <v>14536</v>
      </c>
      <c r="E25" s="31"/>
      <c r="F25" s="10">
        <v>10847</v>
      </c>
      <c r="G25" s="10">
        <v>18723</v>
      </c>
      <c r="H25" s="10">
        <v>190375</v>
      </c>
      <c r="I25" s="10">
        <v>149644</v>
      </c>
      <c r="J25" s="80">
        <v>149644</v>
      </c>
      <c r="K25" s="31">
        <v>0</v>
      </c>
      <c r="L25" s="10">
        <v>142398</v>
      </c>
      <c r="M25" s="10">
        <v>102280</v>
      </c>
      <c r="N25" s="10">
        <v>49716</v>
      </c>
      <c r="O25" s="10">
        <v>127792.41440000001</v>
      </c>
      <c r="P25" s="80">
        <v>127792.41440000001</v>
      </c>
      <c r="Q25" s="31"/>
      <c r="R25" s="10">
        <v>113259</v>
      </c>
      <c r="S25" s="10">
        <v>124322</v>
      </c>
      <c r="T25" s="10">
        <v>117371.55536000003</v>
      </c>
      <c r="U25" s="10">
        <v>110654.47884000001</v>
      </c>
      <c r="V25" s="80">
        <v>110654.47884000001</v>
      </c>
      <c r="W25" s="31"/>
      <c r="X25" s="10">
        <v>105606.34052999999</v>
      </c>
      <c r="Y25" s="10">
        <v>99601.978180000006</v>
      </c>
      <c r="Z25" s="10">
        <v>81612</v>
      </c>
      <c r="AA25" s="10">
        <v>72133</v>
      </c>
      <c r="AB25" s="80">
        <v>72133</v>
      </c>
    </row>
    <row r="26" spans="2:28" x14ac:dyDescent="0.2">
      <c r="B26" s="11"/>
      <c r="D26" s="62"/>
      <c r="E26" s="31"/>
      <c r="F26" s="10"/>
      <c r="G26" s="10"/>
      <c r="H26" s="31"/>
      <c r="I26" s="10"/>
      <c r="J26" s="80"/>
      <c r="K26" s="31"/>
      <c r="L26" s="10"/>
      <c r="M26" s="31"/>
      <c r="N26" s="31"/>
      <c r="O26" s="10"/>
      <c r="P26" s="80"/>
      <c r="Q26" s="31"/>
      <c r="R26" s="10"/>
      <c r="S26" s="10"/>
      <c r="T26" s="10"/>
      <c r="V26" s="80"/>
      <c r="W26" s="31"/>
      <c r="X26" s="10"/>
      <c r="Y26" s="10"/>
      <c r="Z26" s="10"/>
      <c r="AB26" s="80"/>
    </row>
    <row r="27" spans="2:28" s="4" customFormat="1" x14ac:dyDescent="0.2">
      <c r="B27" s="46" t="s">
        <v>105</v>
      </c>
      <c r="D27" s="62">
        <v>122743</v>
      </c>
      <c r="E27" s="31"/>
      <c r="F27" s="30">
        <v>132328</v>
      </c>
      <c r="G27" s="30">
        <v>385647</v>
      </c>
      <c r="H27" s="40">
        <v>323346</v>
      </c>
      <c r="I27" s="40">
        <v>325320</v>
      </c>
      <c r="J27" s="86">
        <v>325320</v>
      </c>
      <c r="K27" s="40"/>
      <c r="L27" s="30">
        <v>328856</v>
      </c>
      <c r="M27" s="40">
        <v>329455</v>
      </c>
      <c r="N27" s="30">
        <v>318167.18812907109</v>
      </c>
      <c r="O27" s="30">
        <v>293232.17321980203</v>
      </c>
      <c r="P27" s="86">
        <v>293232.17321980203</v>
      </c>
      <c r="Q27" s="40"/>
      <c r="R27" s="30">
        <v>293833</v>
      </c>
      <c r="S27" s="30">
        <v>321253</v>
      </c>
      <c r="T27" s="30">
        <v>301367.12783997564</v>
      </c>
      <c r="U27" s="30">
        <v>280424</v>
      </c>
      <c r="V27" s="86">
        <v>280424</v>
      </c>
      <c r="W27" s="40"/>
      <c r="X27" s="30">
        <v>274898.46583255753</v>
      </c>
      <c r="Y27" s="30">
        <v>266419.19575877488</v>
      </c>
      <c r="Z27" s="30">
        <f>Z18+Z11</f>
        <v>235384</v>
      </c>
      <c r="AA27" s="30">
        <v>171270</v>
      </c>
      <c r="AB27" s="86">
        <v>171270</v>
      </c>
    </row>
    <row r="28" spans="2:28" x14ac:dyDescent="0.2">
      <c r="B28" s="47"/>
      <c r="D28" s="61"/>
      <c r="E28" s="31"/>
      <c r="F28" s="10"/>
      <c r="G28" s="10"/>
      <c r="H28" s="31"/>
      <c r="I28" s="31"/>
      <c r="J28" s="80"/>
      <c r="K28" s="31"/>
      <c r="L28" s="10"/>
      <c r="M28" s="31"/>
      <c r="N28" s="31"/>
      <c r="O28" s="10"/>
      <c r="P28" s="80"/>
      <c r="Q28" s="31"/>
      <c r="R28" s="10"/>
      <c r="S28" s="10"/>
      <c r="T28" s="10"/>
      <c r="U28" s="10"/>
      <c r="V28" s="80"/>
      <c r="W28" s="31"/>
      <c r="X28" s="10"/>
      <c r="Y28" s="10"/>
      <c r="Z28" s="10"/>
      <c r="AA28" s="10"/>
      <c r="AB28" s="80"/>
    </row>
    <row r="29" spans="2:28" x14ac:dyDescent="0.2">
      <c r="B29" s="46" t="s">
        <v>106</v>
      </c>
      <c r="D29" s="62">
        <v>33412</v>
      </c>
      <c r="E29" s="31"/>
      <c r="F29" s="30">
        <v>28090</v>
      </c>
      <c r="G29" s="30">
        <v>257468</v>
      </c>
      <c r="H29" s="40">
        <v>249633</v>
      </c>
      <c r="I29" s="40">
        <v>244785</v>
      </c>
      <c r="J29" s="86">
        <v>244785</v>
      </c>
      <c r="K29" s="40"/>
      <c r="L29" s="30">
        <v>234944</v>
      </c>
      <c r="M29" s="40">
        <v>228148</v>
      </c>
      <c r="N29" s="40">
        <v>219786.28301090997</v>
      </c>
      <c r="O29" s="30">
        <v>201005.0853216408</v>
      </c>
      <c r="P29" s="86">
        <v>201005.0853216408</v>
      </c>
      <c r="Q29" s="40"/>
      <c r="R29" s="30">
        <v>192601</v>
      </c>
      <c r="S29" s="30">
        <v>184680</v>
      </c>
      <c r="T29" s="30">
        <v>177980.58071348091</v>
      </c>
      <c r="U29" s="30">
        <v>155453</v>
      </c>
      <c r="V29" s="86">
        <v>155453</v>
      </c>
      <c r="W29" s="40"/>
      <c r="X29" s="30">
        <v>146516.96014065517</v>
      </c>
      <c r="Y29" s="30">
        <v>139803.71655524534</v>
      </c>
      <c r="Z29" s="30">
        <v>124784</v>
      </c>
      <c r="AA29" s="30">
        <v>71837</v>
      </c>
      <c r="AB29" s="86">
        <v>71837</v>
      </c>
    </row>
    <row r="30" spans="2:28" x14ac:dyDescent="0.2">
      <c r="B30" s="11" t="s">
        <v>107</v>
      </c>
      <c r="D30" s="61">
        <v>1193</v>
      </c>
      <c r="E30" s="31"/>
      <c r="F30" s="10">
        <v>1193</v>
      </c>
      <c r="G30" s="10">
        <v>33160</v>
      </c>
      <c r="H30" s="31">
        <v>33742</v>
      </c>
      <c r="I30" s="31">
        <v>33761</v>
      </c>
      <c r="J30" s="80">
        <v>33761</v>
      </c>
      <c r="K30" s="31"/>
      <c r="L30" s="10">
        <v>33856</v>
      </c>
      <c r="M30" s="31">
        <v>33856</v>
      </c>
      <c r="N30" s="31">
        <v>33856.063000000002</v>
      </c>
      <c r="O30" s="10">
        <v>33866.063000000002</v>
      </c>
      <c r="P30" s="80">
        <v>33866.063000000002</v>
      </c>
      <c r="Q30" s="31"/>
      <c r="R30" s="10">
        <v>33866</v>
      </c>
      <c r="S30" s="10">
        <v>33891</v>
      </c>
      <c r="T30" s="10">
        <v>34075.000999999997</v>
      </c>
      <c r="U30" s="10">
        <v>34075.000999999997</v>
      </c>
      <c r="V30" s="80">
        <v>34075.000999999997</v>
      </c>
      <c r="W30" s="31"/>
      <c r="X30" s="10">
        <v>34075.000999999997</v>
      </c>
      <c r="Y30" s="10">
        <v>34129.561999999998</v>
      </c>
      <c r="Z30" s="10">
        <v>34176</v>
      </c>
      <c r="AA30" s="10">
        <v>34176</v>
      </c>
      <c r="AB30" s="80">
        <v>34176</v>
      </c>
    </row>
    <row r="31" spans="2:28" x14ac:dyDescent="0.2">
      <c r="B31" s="11" t="s">
        <v>108</v>
      </c>
      <c r="D31" s="61">
        <v>116048</v>
      </c>
      <c r="E31" s="31"/>
      <c r="F31" s="10">
        <v>116424</v>
      </c>
      <c r="G31" s="10">
        <v>326169</v>
      </c>
      <c r="H31" s="31">
        <v>325929</v>
      </c>
      <c r="I31" s="31">
        <v>326319</v>
      </c>
      <c r="J31" s="80">
        <v>326319</v>
      </c>
      <c r="K31" s="31"/>
      <c r="L31" s="10">
        <v>326588</v>
      </c>
      <c r="M31" s="31">
        <v>327287</v>
      </c>
      <c r="N31" s="31">
        <v>327476.31140000006</v>
      </c>
      <c r="O31" s="10">
        <v>327667.99304999993</v>
      </c>
      <c r="P31" s="80">
        <v>327667.99304999993</v>
      </c>
      <c r="Q31" s="31"/>
      <c r="R31" s="10">
        <v>327620</v>
      </c>
      <c r="S31" s="10">
        <v>328162</v>
      </c>
      <c r="T31" s="10">
        <v>329805.86049866595</v>
      </c>
      <c r="U31" s="10">
        <v>329950.54288999998</v>
      </c>
      <c r="V31" s="80">
        <v>329950.54288999998</v>
      </c>
      <c r="W31" s="31"/>
      <c r="X31" s="10">
        <v>330624.71312967734</v>
      </c>
      <c r="Y31" s="10">
        <v>331247.10340580001</v>
      </c>
      <c r="Z31" s="10">
        <v>331462</v>
      </c>
      <c r="AA31" s="10">
        <v>330858</v>
      </c>
      <c r="AB31" s="80">
        <v>330858</v>
      </c>
    </row>
    <row r="32" spans="2:28" s="4" customFormat="1" x14ac:dyDescent="0.2">
      <c r="B32" s="11" t="s">
        <v>109</v>
      </c>
      <c r="C32" s="2"/>
      <c r="D32" s="61">
        <v>-835</v>
      </c>
      <c r="E32" s="31"/>
      <c r="F32" s="10">
        <v>-808</v>
      </c>
      <c r="G32" s="10">
        <v>-843</v>
      </c>
      <c r="H32" s="31">
        <v>-828</v>
      </c>
      <c r="I32" s="31">
        <v>-787</v>
      </c>
      <c r="J32" s="80">
        <v>-787</v>
      </c>
      <c r="K32" s="31"/>
      <c r="L32" s="10">
        <v>-705</v>
      </c>
      <c r="M32" s="31">
        <v>-662</v>
      </c>
      <c r="N32" s="31">
        <v>-540.81889290987294</v>
      </c>
      <c r="O32" s="10">
        <v>-1093.8748321722014</v>
      </c>
      <c r="P32" s="80">
        <v>-1093.8748321722014</v>
      </c>
      <c r="Q32" s="31"/>
      <c r="R32" s="10">
        <v>-1279</v>
      </c>
      <c r="S32" s="10">
        <v>-1388</v>
      </c>
      <c r="T32" s="10">
        <v>-1240.5529677430402</v>
      </c>
      <c r="U32" s="10">
        <v>-1253.7671799999998</v>
      </c>
      <c r="V32" s="80">
        <v>-1253.7671799999998</v>
      </c>
      <c r="W32" s="31"/>
      <c r="X32" s="10">
        <v>-1144.7466396135062</v>
      </c>
      <c r="Y32" s="10">
        <v>-971.03482688991517</v>
      </c>
      <c r="Z32" s="10">
        <v>-981</v>
      </c>
      <c r="AA32" s="10">
        <v>-1019</v>
      </c>
      <c r="AB32" s="80">
        <v>-1019</v>
      </c>
    </row>
    <row r="33" spans="2:28" x14ac:dyDescent="0.2">
      <c r="B33" s="11" t="s">
        <v>110</v>
      </c>
      <c r="D33" s="61">
        <v>-82993</v>
      </c>
      <c r="E33" s="31"/>
      <c r="F33" s="10">
        <v>-88719</v>
      </c>
      <c r="G33" s="10">
        <v>-101018</v>
      </c>
      <c r="H33" s="31">
        <v>-109210</v>
      </c>
      <c r="I33" s="31">
        <v>-114509</v>
      </c>
      <c r="J33" s="80">
        <v>-114509</v>
      </c>
      <c r="K33" s="31"/>
      <c r="L33" s="10">
        <v>-124795</v>
      </c>
      <c r="M33" s="31">
        <v>-132333</v>
      </c>
      <c r="N33" s="31">
        <v>-141005.27249618017</v>
      </c>
      <c r="O33" s="10">
        <v>-159435.09589618695</v>
      </c>
      <c r="P33" s="80">
        <v>-159435.09589618695</v>
      </c>
      <c r="Q33" s="31"/>
      <c r="R33" s="10">
        <v>-167605</v>
      </c>
      <c r="S33" s="10">
        <v>-175984</v>
      </c>
      <c r="T33" s="10">
        <v>-184659.72781744201</v>
      </c>
      <c r="U33" s="10">
        <v>-207319.2</v>
      </c>
      <c r="V33" s="80">
        <f>U33</f>
        <v>-207319.2</v>
      </c>
      <c r="W33" s="31"/>
      <c r="X33" s="10">
        <v>-217038.00734940864</v>
      </c>
      <c r="Y33" s="10">
        <v>-224601.91402366472</v>
      </c>
      <c r="Z33" s="10">
        <v>-239874</v>
      </c>
      <c r="AA33" s="10">
        <v>-292178</v>
      </c>
      <c r="AB33" s="80">
        <v>-292178</v>
      </c>
    </row>
    <row r="34" spans="2:28" x14ac:dyDescent="0.2">
      <c r="B34" s="11"/>
      <c r="D34" s="61"/>
      <c r="E34" s="31"/>
      <c r="F34" s="10"/>
      <c r="G34" s="10"/>
      <c r="H34" s="31"/>
      <c r="I34" s="31"/>
      <c r="J34" s="80"/>
      <c r="K34" s="31"/>
      <c r="L34" s="10"/>
      <c r="M34" s="31"/>
      <c r="N34" s="31"/>
      <c r="O34" s="10"/>
      <c r="P34" s="80"/>
      <c r="Q34" s="31"/>
      <c r="R34" s="10"/>
      <c r="S34" s="10"/>
      <c r="T34" s="10"/>
      <c r="U34" s="10"/>
      <c r="V34" s="80"/>
      <c r="W34" s="31"/>
      <c r="X34" s="10"/>
      <c r="Y34" s="10"/>
      <c r="Z34" s="10"/>
      <c r="AA34" s="10"/>
      <c r="AB34" s="80"/>
    </row>
    <row r="35" spans="2:28" x14ac:dyDescent="0.2">
      <c r="B35" s="46" t="s">
        <v>111</v>
      </c>
      <c r="D35" s="62">
        <v>33487</v>
      </c>
      <c r="E35" s="31"/>
      <c r="F35" s="30">
        <v>36956</v>
      </c>
      <c r="G35" s="30">
        <v>36333</v>
      </c>
      <c r="H35" s="40">
        <v>37159</v>
      </c>
      <c r="I35" s="40">
        <v>45798</v>
      </c>
      <c r="J35" s="86">
        <v>45798</v>
      </c>
      <c r="K35" s="40"/>
      <c r="L35" s="30">
        <v>47503</v>
      </c>
      <c r="M35" s="40">
        <v>50066</v>
      </c>
      <c r="N35" s="40">
        <v>56188.670038161174</v>
      </c>
      <c r="O35" s="30">
        <v>56736.456318161174</v>
      </c>
      <c r="P35" s="86">
        <v>56736.456318161174</v>
      </c>
      <c r="Q35" s="40"/>
      <c r="R35" s="30">
        <v>59781</v>
      </c>
      <c r="S35" s="30">
        <v>83835</v>
      </c>
      <c r="T35" s="30">
        <v>80342.965018161165</v>
      </c>
      <c r="U35" s="30">
        <v>77168</v>
      </c>
      <c r="V35" s="86">
        <v>77168</v>
      </c>
      <c r="W35" s="40"/>
      <c r="X35" s="30">
        <v>73855.947129949549</v>
      </c>
      <c r="Y35" s="30">
        <v>70550.924162382871</v>
      </c>
      <c r="Z35" s="30">
        <v>67413</v>
      </c>
      <c r="AA35" s="30">
        <v>57532</v>
      </c>
      <c r="AB35" s="86">
        <v>57532</v>
      </c>
    </row>
    <row r="36" spans="2:28" x14ac:dyDescent="0.2">
      <c r="B36" s="11" t="s">
        <v>112</v>
      </c>
      <c r="D36" s="80">
        <v>259</v>
      </c>
      <c r="E36" s="31"/>
      <c r="F36" s="10">
        <v>301</v>
      </c>
      <c r="G36" s="10">
        <v>351</v>
      </c>
      <c r="H36" s="31">
        <v>406</v>
      </c>
      <c r="I36" s="10">
        <v>350</v>
      </c>
      <c r="J36" s="80">
        <v>350.02391000000006</v>
      </c>
      <c r="K36" s="31"/>
      <c r="L36" s="10">
        <v>375</v>
      </c>
      <c r="M36" s="10">
        <v>456</v>
      </c>
      <c r="N36" s="10">
        <v>499</v>
      </c>
      <c r="O36" s="10">
        <v>1563.55321</v>
      </c>
      <c r="P36" s="80">
        <v>1563.55321</v>
      </c>
      <c r="Q36" s="31"/>
      <c r="R36" s="10">
        <v>1691</v>
      </c>
      <c r="S36" s="10">
        <v>1703</v>
      </c>
      <c r="T36" s="10">
        <v>1735.61076</v>
      </c>
      <c r="U36" s="10">
        <v>1839</v>
      </c>
      <c r="V36" s="80">
        <v>1839</v>
      </c>
      <c r="W36" s="31"/>
      <c r="X36" s="10">
        <v>1864.6208000000001</v>
      </c>
      <c r="Y36" s="10">
        <v>1917.99566</v>
      </c>
      <c r="Z36" s="10">
        <v>1942</v>
      </c>
      <c r="AA36" s="10">
        <v>1886</v>
      </c>
      <c r="AB36" s="80">
        <v>1886</v>
      </c>
    </row>
    <row r="37" spans="2:28" x14ac:dyDescent="0.2">
      <c r="B37" s="11" t="s">
        <v>113</v>
      </c>
      <c r="D37" s="80">
        <v>0</v>
      </c>
      <c r="E37" s="31"/>
      <c r="F37" s="10">
        <v>0</v>
      </c>
      <c r="G37" s="10">
        <v>0</v>
      </c>
      <c r="H37" s="31">
        <v>0</v>
      </c>
      <c r="I37" s="10">
        <v>0</v>
      </c>
      <c r="J37" s="80">
        <v>0</v>
      </c>
      <c r="K37" s="31"/>
      <c r="L37" s="10">
        <v>0</v>
      </c>
      <c r="M37" s="10">
        <v>1120</v>
      </c>
      <c r="N37" s="10">
        <v>4355.9910300000001</v>
      </c>
      <c r="O37" s="10">
        <v>1120</v>
      </c>
      <c r="P37" s="80">
        <v>1120</v>
      </c>
      <c r="Q37" s="31"/>
      <c r="R37" s="10">
        <v>1120</v>
      </c>
      <c r="S37" s="10">
        <v>1120</v>
      </c>
      <c r="T37" s="10">
        <v>1120</v>
      </c>
      <c r="U37" s="10">
        <v>1120</v>
      </c>
      <c r="V37" s="80">
        <v>1120</v>
      </c>
      <c r="W37" s="31"/>
      <c r="X37" s="10">
        <v>1060</v>
      </c>
      <c r="Y37" s="10">
        <v>1000</v>
      </c>
      <c r="Z37" s="10">
        <v>940</v>
      </c>
      <c r="AA37" s="10">
        <v>640</v>
      </c>
      <c r="AB37" s="80">
        <v>640</v>
      </c>
    </row>
    <row r="38" spans="2:28" x14ac:dyDescent="0.2">
      <c r="B38" s="11" t="s">
        <v>114</v>
      </c>
      <c r="D38" s="80">
        <v>31698</v>
      </c>
      <c r="E38" s="31"/>
      <c r="F38" s="10">
        <v>35064</v>
      </c>
      <c r="G38" s="10">
        <v>34454</v>
      </c>
      <c r="H38" s="31">
        <v>35233</v>
      </c>
      <c r="I38" s="10">
        <v>44016</v>
      </c>
      <c r="J38" s="80">
        <v>44016</v>
      </c>
      <c r="K38" s="31"/>
      <c r="L38" s="10">
        <v>45430</v>
      </c>
      <c r="M38" s="10">
        <v>46794</v>
      </c>
      <c r="N38" s="10">
        <v>49429.065050000005</v>
      </c>
      <c r="O38" s="10">
        <v>50375.587659999997</v>
      </c>
      <c r="P38" s="80">
        <v>50375.587659999997</v>
      </c>
      <c r="Q38" s="31"/>
      <c r="R38" s="10">
        <v>51745</v>
      </c>
      <c r="S38" s="10">
        <v>75919</v>
      </c>
      <c r="T38" s="10">
        <v>72488.104290000003</v>
      </c>
      <c r="U38" s="10">
        <v>70161</v>
      </c>
      <c r="V38" s="80">
        <v>70161</v>
      </c>
      <c r="W38" s="31"/>
      <c r="X38" s="10">
        <v>66836.870180000013</v>
      </c>
      <c r="Y38" s="10">
        <v>63579.62904</v>
      </c>
      <c r="Z38" s="10">
        <v>60318</v>
      </c>
      <c r="AA38" s="10">
        <v>52908</v>
      </c>
      <c r="AB38" s="80">
        <v>52908</v>
      </c>
    </row>
    <row r="39" spans="2:28" x14ac:dyDescent="0.2">
      <c r="B39" s="2" t="s">
        <v>115</v>
      </c>
      <c r="D39" s="80">
        <v>320</v>
      </c>
      <c r="E39" s="31"/>
      <c r="F39" s="10">
        <v>320</v>
      </c>
      <c r="G39" s="10">
        <v>321</v>
      </c>
      <c r="H39" s="10">
        <v>320</v>
      </c>
      <c r="I39" s="10">
        <v>160</v>
      </c>
      <c r="J39" s="80">
        <v>160</v>
      </c>
      <c r="K39" s="31"/>
      <c r="L39" s="10">
        <v>160</v>
      </c>
      <c r="M39" s="10">
        <v>7</v>
      </c>
      <c r="N39" s="10">
        <v>7</v>
      </c>
      <c r="O39" s="10">
        <v>2462.0803799999999</v>
      </c>
      <c r="P39" s="80">
        <v>2462.0803799999999</v>
      </c>
      <c r="Q39" s="31"/>
      <c r="R39" s="10">
        <v>3854</v>
      </c>
      <c r="S39" s="10">
        <v>3602</v>
      </c>
      <c r="T39" s="10">
        <v>3352.04241</v>
      </c>
      <c r="U39" s="10">
        <v>3059</v>
      </c>
      <c r="V39" s="80">
        <v>3059</v>
      </c>
      <c r="W39" s="31"/>
      <c r="X39" s="10">
        <v>2834.8376000000003</v>
      </c>
      <c r="Y39" s="10">
        <v>2560.6451941</v>
      </c>
      <c r="Z39" s="10">
        <v>2295</v>
      </c>
      <c r="AA39" s="10">
        <v>2026</v>
      </c>
      <c r="AB39" s="80">
        <v>2026</v>
      </c>
    </row>
    <row r="40" spans="2:28" x14ac:dyDescent="0.2">
      <c r="B40" s="11" t="s">
        <v>116</v>
      </c>
      <c r="D40" s="80">
        <v>882</v>
      </c>
      <c r="E40" s="31"/>
      <c r="F40" s="10">
        <v>1000</v>
      </c>
      <c r="G40" s="10">
        <v>994</v>
      </c>
      <c r="H40" s="10">
        <v>1044</v>
      </c>
      <c r="I40" s="10">
        <v>1172</v>
      </c>
      <c r="J40" s="80">
        <v>1172</v>
      </c>
      <c r="K40" s="31"/>
      <c r="L40" s="10">
        <v>1466</v>
      </c>
      <c r="M40" s="10">
        <v>1626</v>
      </c>
      <c r="N40" s="10">
        <v>1846.8054481611723</v>
      </c>
      <c r="O40" s="10">
        <v>1173.409928161172</v>
      </c>
      <c r="P40" s="80">
        <v>1173.409928161172</v>
      </c>
      <c r="Q40" s="31"/>
      <c r="R40" s="10">
        <v>1337</v>
      </c>
      <c r="S40" s="10">
        <v>1467</v>
      </c>
      <c r="T40" s="10">
        <v>1626.5015581611722</v>
      </c>
      <c r="U40" s="10">
        <v>969</v>
      </c>
      <c r="V40" s="80">
        <v>969</v>
      </c>
      <c r="W40" s="31"/>
      <c r="X40" s="10">
        <v>1238.9125499495333</v>
      </c>
      <c r="Y40" s="10">
        <v>1451.9482682828666</v>
      </c>
      <c r="Z40" s="10">
        <v>1878</v>
      </c>
      <c r="AA40" s="10">
        <v>0</v>
      </c>
      <c r="AB40" s="80">
        <v>0</v>
      </c>
    </row>
    <row r="41" spans="2:28" x14ac:dyDescent="0.2">
      <c r="B41" s="11" t="s">
        <v>117</v>
      </c>
      <c r="D41" s="80">
        <v>327</v>
      </c>
      <c r="E41" s="50"/>
      <c r="F41" s="10">
        <v>270</v>
      </c>
      <c r="G41" s="10">
        <v>213</v>
      </c>
      <c r="H41" s="10">
        <v>156</v>
      </c>
      <c r="I41" s="10">
        <v>99.3172</v>
      </c>
      <c r="J41" s="80">
        <v>99.3172</v>
      </c>
      <c r="K41" s="50">
        <v>0</v>
      </c>
      <c r="L41" s="10">
        <v>72</v>
      </c>
      <c r="M41" s="10">
        <v>64</v>
      </c>
      <c r="N41" s="10">
        <v>51</v>
      </c>
      <c r="O41" s="10">
        <v>41.825139999999998</v>
      </c>
      <c r="P41" s="80">
        <v>41.825139999999998</v>
      </c>
      <c r="Q41" s="50"/>
      <c r="R41" s="10">
        <v>33</v>
      </c>
      <c r="S41" s="10">
        <v>23</v>
      </c>
      <c r="T41" s="10">
        <v>21</v>
      </c>
      <c r="U41" s="10">
        <v>20.706</v>
      </c>
      <c r="V41" s="80">
        <v>20.706</v>
      </c>
      <c r="W41" s="50"/>
      <c r="X41" s="10">
        <v>20.706</v>
      </c>
      <c r="Y41" s="10">
        <v>40.706000000000003</v>
      </c>
      <c r="Z41" s="10">
        <v>41</v>
      </c>
      <c r="AA41" s="10">
        <v>72</v>
      </c>
      <c r="AB41" s="80">
        <v>72</v>
      </c>
    </row>
    <row r="42" spans="2:28" x14ac:dyDescent="0.2">
      <c r="B42" s="11"/>
      <c r="D42" s="61"/>
      <c r="E42" s="31"/>
      <c r="F42" s="10"/>
      <c r="G42" s="10"/>
      <c r="H42" s="10"/>
      <c r="I42" s="31"/>
      <c r="J42" s="80"/>
      <c r="K42" s="31"/>
      <c r="L42" s="10"/>
      <c r="M42" s="31"/>
      <c r="N42" s="31"/>
      <c r="O42" s="10"/>
      <c r="P42" s="80"/>
      <c r="Q42" s="31"/>
      <c r="R42" s="10"/>
      <c r="V42" s="80"/>
      <c r="W42" s="31"/>
      <c r="X42" s="10"/>
      <c r="Y42" s="10"/>
      <c r="Z42" s="10"/>
      <c r="AB42" s="80"/>
    </row>
    <row r="43" spans="2:28" x14ac:dyDescent="0.2">
      <c r="B43" s="46" t="s">
        <v>118</v>
      </c>
      <c r="D43" s="62">
        <v>55843</v>
      </c>
      <c r="E43" s="31"/>
      <c r="F43" s="30">
        <v>67282</v>
      </c>
      <c r="G43" s="30">
        <v>91846</v>
      </c>
      <c r="H43" s="30">
        <v>36554</v>
      </c>
      <c r="I43" s="40">
        <v>34737</v>
      </c>
      <c r="J43" s="86">
        <v>34737</v>
      </c>
      <c r="K43" s="40"/>
      <c r="L43" s="30">
        <v>46409</v>
      </c>
      <c r="M43" s="30">
        <v>51241</v>
      </c>
      <c r="N43" s="40">
        <v>42192.235080000006</v>
      </c>
      <c r="O43" s="30">
        <v>35490.631580000001</v>
      </c>
      <c r="P43" s="86">
        <v>35490.631580000001</v>
      </c>
      <c r="Q43" s="40"/>
      <c r="R43" s="30">
        <v>41451</v>
      </c>
      <c r="S43" s="30">
        <v>52738</v>
      </c>
      <c r="T43" s="30">
        <v>43043.582110000003</v>
      </c>
      <c r="U43" s="30">
        <v>47803</v>
      </c>
      <c r="V43" s="86">
        <v>47803</v>
      </c>
      <c r="W43" s="40"/>
      <c r="X43" s="30">
        <v>54525.558559999998</v>
      </c>
      <c r="Y43" s="30">
        <v>56064.555040000007</v>
      </c>
      <c r="Z43" s="30">
        <v>43187</v>
      </c>
      <c r="AA43" s="30">
        <v>41901</v>
      </c>
      <c r="AB43" s="86">
        <v>41901</v>
      </c>
    </row>
    <row r="44" spans="2:28" x14ac:dyDescent="0.2">
      <c r="B44" s="49" t="s">
        <v>119</v>
      </c>
      <c r="D44" s="61">
        <v>10028</v>
      </c>
      <c r="E44" s="31"/>
      <c r="F44" s="10">
        <v>8680</v>
      </c>
      <c r="G44" s="10">
        <v>18187</v>
      </c>
      <c r="H44" s="10">
        <v>16258</v>
      </c>
      <c r="I44" s="10">
        <v>16222</v>
      </c>
      <c r="J44" s="80">
        <v>16222</v>
      </c>
      <c r="K44" s="31"/>
      <c r="L44" s="10">
        <v>14240</v>
      </c>
      <c r="M44" s="10">
        <v>22469</v>
      </c>
      <c r="N44" s="10">
        <v>18073.987380000002</v>
      </c>
      <c r="O44" s="10">
        <v>12857.161360000002</v>
      </c>
      <c r="P44" s="80">
        <v>12857.161360000002</v>
      </c>
      <c r="Q44" s="31"/>
      <c r="R44" s="10">
        <v>10559</v>
      </c>
      <c r="S44" s="10">
        <v>18699</v>
      </c>
      <c r="T44" s="10">
        <v>12173.422070000001</v>
      </c>
      <c r="U44" s="10">
        <v>17935</v>
      </c>
      <c r="V44" s="80">
        <v>17935</v>
      </c>
      <c r="W44" s="31"/>
      <c r="X44" s="10">
        <v>20133.02018</v>
      </c>
      <c r="Y44" s="10">
        <v>20029.91273</v>
      </c>
      <c r="Z44" s="10">
        <v>9111</v>
      </c>
      <c r="AA44" s="10">
        <v>9957</v>
      </c>
      <c r="AB44" s="80">
        <v>9957</v>
      </c>
    </row>
    <row r="45" spans="2:28" x14ac:dyDescent="0.2">
      <c r="B45" s="49" t="s">
        <v>120</v>
      </c>
      <c r="D45" s="61">
        <v>5741</v>
      </c>
      <c r="E45" s="31"/>
      <c r="F45" s="10">
        <v>6650</v>
      </c>
      <c r="G45" s="10">
        <v>6934</v>
      </c>
      <c r="H45" s="10">
        <v>7295</v>
      </c>
      <c r="I45" s="10">
        <v>7675.3378300000004</v>
      </c>
      <c r="J45" s="80">
        <v>7675.3378300000004</v>
      </c>
      <c r="K45" s="31"/>
      <c r="L45" s="10">
        <v>8220</v>
      </c>
      <c r="M45" s="10">
        <v>8747</v>
      </c>
      <c r="N45" s="10">
        <v>9629.9048700000003</v>
      </c>
      <c r="O45" s="10">
        <v>10159.017679999999</v>
      </c>
      <c r="P45" s="80">
        <v>10159.017679999999</v>
      </c>
      <c r="Q45" s="31"/>
      <c r="R45" s="10">
        <v>10772</v>
      </c>
      <c r="S45" s="10">
        <v>11667</v>
      </c>
      <c r="T45" s="10">
        <v>12930.759219999998</v>
      </c>
      <c r="U45" s="10">
        <v>15328</v>
      </c>
      <c r="V45" s="80">
        <v>15328</v>
      </c>
      <c r="W45" s="31"/>
      <c r="X45" s="10">
        <v>15451.840779999997</v>
      </c>
      <c r="Y45" s="10">
        <v>15290.714960000001</v>
      </c>
      <c r="Z45" s="10">
        <v>15213</v>
      </c>
      <c r="AA45" s="10">
        <v>12563</v>
      </c>
      <c r="AB45" s="80">
        <v>12563</v>
      </c>
    </row>
    <row r="46" spans="2:28" x14ac:dyDescent="0.2">
      <c r="B46" s="11" t="s">
        <v>121</v>
      </c>
      <c r="D46" s="80">
        <v>40074</v>
      </c>
      <c r="E46" s="50"/>
      <c r="F46" s="10">
        <v>51952</v>
      </c>
      <c r="G46" s="10">
        <v>66725</v>
      </c>
      <c r="H46" s="10">
        <v>13001</v>
      </c>
      <c r="I46" s="10">
        <v>10839.66217</v>
      </c>
      <c r="J46" s="80">
        <v>10839.66217</v>
      </c>
      <c r="K46" s="50">
        <v>0</v>
      </c>
      <c r="L46" s="10">
        <v>23949</v>
      </c>
      <c r="M46" s="10">
        <v>20025</v>
      </c>
      <c r="N46" s="10">
        <v>14488.342830000003</v>
      </c>
      <c r="O46" s="10">
        <v>12474.45254</v>
      </c>
      <c r="P46" s="80">
        <v>12474.45254</v>
      </c>
      <c r="Q46" s="50"/>
      <c r="R46" s="10">
        <v>20120</v>
      </c>
      <c r="S46" s="10">
        <f>S43-S44-S45</f>
        <v>22372</v>
      </c>
      <c r="T46" s="10">
        <v>17939.400820000003</v>
      </c>
      <c r="U46" s="10">
        <f>U43-U45-U44</f>
        <v>14540</v>
      </c>
      <c r="V46" s="80">
        <v>14540</v>
      </c>
      <c r="W46" s="50"/>
      <c r="X46" s="10">
        <v>18940.6976</v>
      </c>
      <c r="Y46" s="10">
        <v>20743.927350000009</v>
      </c>
      <c r="Z46" s="10">
        <f>Z43-Z45-Z44</f>
        <v>18863</v>
      </c>
      <c r="AA46" s="10">
        <v>19381</v>
      </c>
      <c r="AB46" s="80">
        <f>AB43-AB45-AB44</f>
        <v>19381</v>
      </c>
    </row>
    <row r="47" spans="2:28" x14ac:dyDescent="0.2">
      <c r="B47" s="11"/>
      <c r="D47" s="61"/>
      <c r="E47" s="31"/>
      <c r="F47" s="10"/>
      <c r="G47" s="10"/>
      <c r="H47" s="10"/>
      <c r="I47" s="10"/>
      <c r="J47" s="80"/>
      <c r="K47" s="31"/>
      <c r="L47" s="10"/>
      <c r="M47" s="31"/>
      <c r="N47" s="10"/>
      <c r="O47" s="10"/>
      <c r="P47" s="80"/>
      <c r="Q47" s="31"/>
      <c r="R47" s="10"/>
      <c r="S47" s="10"/>
      <c r="T47" s="10"/>
      <c r="U47" s="10"/>
      <c r="V47" s="80"/>
      <c r="W47" s="31"/>
      <c r="X47" s="10"/>
      <c r="Y47" s="10"/>
      <c r="Z47" s="10"/>
      <c r="AA47" s="10"/>
      <c r="AB47" s="80"/>
    </row>
    <row r="48" spans="2:28" x14ac:dyDescent="0.2">
      <c r="B48" s="46" t="s">
        <v>122</v>
      </c>
      <c r="D48" s="62">
        <v>122743</v>
      </c>
      <c r="E48" s="31"/>
      <c r="F48" s="30">
        <v>132328</v>
      </c>
      <c r="G48" s="30">
        <v>385647</v>
      </c>
      <c r="H48" s="30">
        <v>323346</v>
      </c>
      <c r="I48" s="40">
        <v>325320</v>
      </c>
      <c r="J48" s="86">
        <v>325320</v>
      </c>
      <c r="K48" s="40">
        <v>0</v>
      </c>
      <c r="L48" s="30">
        <v>328856</v>
      </c>
      <c r="M48" s="40">
        <v>329455</v>
      </c>
      <c r="N48" s="30">
        <v>318167.18812907115</v>
      </c>
      <c r="O48" s="30">
        <v>293232.17321980197</v>
      </c>
      <c r="P48" s="86">
        <v>293232.17321980197</v>
      </c>
      <c r="Q48" s="40"/>
      <c r="R48" s="30">
        <v>293833</v>
      </c>
      <c r="S48" s="30">
        <v>321253</v>
      </c>
      <c r="T48" s="30">
        <v>301367.12783997564</v>
      </c>
      <c r="U48" s="30">
        <v>280424</v>
      </c>
      <c r="V48" s="86">
        <v>280424</v>
      </c>
      <c r="W48" s="40"/>
      <c r="X48" s="30">
        <v>274898.46583060472</v>
      </c>
      <c r="Y48" s="30">
        <v>266419.19575762819</v>
      </c>
      <c r="Z48" s="30">
        <v>235384</v>
      </c>
      <c r="AA48" s="30">
        <v>171270</v>
      </c>
      <c r="AB48" s="86">
        <v>171270</v>
      </c>
    </row>
  </sheetData>
  <phoneticPr fontId="1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D16F-D84B-491B-9247-A54427F1D4BF}">
  <dimension ref="B4:AF54"/>
  <sheetViews>
    <sheetView showGridLines="0" workbookViewId="0">
      <pane xSplit="3" topLeftCell="H1" activePane="topRight" state="frozen"/>
      <selection pane="topRight" activeCell="AG33" sqref="AG33"/>
    </sheetView>
  </sheetViews>
  <sheetFormatPr defaultColWidth="8.85546875" defaultRowHeight="12.75" outlineLevelRow="1" x14ac:dyDescent="0.2"/>
  <cols>
    <col min="1" max="1" width="2.42578125" style="2" customWidth="1"/>
    <col min="2" max="2" width="34.85546875" style="2" customWidth="1"/>
    <col min="3" max="3" width="2.42578125" style="2" customWidth="1"/>
    <col min="4" max="4" width="10.28515625" style="2" bestFit="1" customWidth="1"/>
    <col min="5" max="5" width="9.28515625" style="2" bestFit="1" customWidth="1"/>
    <col min="6" max="6" width="10.28515625" style="2" bestFit="1" customWidth="1"/>
    <col min="7" max="7" width="9.28515625" style="2" bestFit="1" customWidth="1"/>
    <col min="8" max="8" width="8.85546875" style="2" customWidth="1"/>
    <col min="9" max="9" width="2" style="2" customWidth="1"/>
    <col min="10" max="10" width="8.85546875" style="2"/>
    <col min="11" max="12" width="8.85546875" style="13"/>
    <col min="13" max="13" width="8.7109375" style="13" customWidth="1"/>
    <col min="14" max="14" width="8.85546875" style="13"/>
    <col min="15" max="15" width="1.28515625" style="13" customWidth="1"/>
    <col min="16" max="19" width="8.85546875" style="13"/>
    <col min="20" max="20" width="8.85546875" style="2"/>
    <col min="21" max="21" width="1.28515625" style="13" customWidth="1"/>
    <col min="22" max="22" width="8.85546875" style="13"/>
    <col min="23" max="24" width="8.85546875" style="2"/>
    <col min="25" max="26" width="8.85546875" style="13"/>
    <col min="27" max="27" width="1.28515625" style="13" customWidth="1"/>
    <col min="28" max="28" width="8.85546875" style="13"/>
    <col min="29" max="16384" width="8.85546875" style="2"/>
  </cols>
  <sheetData>
    <row r="4" spans="2:32" x14ac:dyDescent="0.2">
      <c r="B4" s="6"/>
      <c r="D4" s="13"/>
      <c r="E4" s="13"/>
      <c r="F4" s="13"/>
      <c r="G4" s="13"/>
      <c r="H4" s="13"/>
      <c r="I4" s="13"/>
      <c r="J4" s="13"/>
      <c r="W4" s="13"/>
      <c r="X4" s="13"/>
      <c r="AC4" s="13"/>
      <c r="AD4" s="13"/>
    </row>
    <row r="5" spans="2:32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2:32" ht="3.6" customHeight="1" x14ac:dyDescent="0.2">
      <c r="D6" s="13"/>
      <c r="E6" s="13"/>
      <c r="F6" s="13"/>
      <c r="G6" s="13"/>
      <c r="H6" s="13"/>
      <c r="I6" s="13"/>
      <c r="J6" s="13"/>
      <c r="W6" s="13"/>
      <c r="X6" s="13"/>
      <c r="AC6" s="13"/>
      <c r="AD6" s="13"/>
    </row>
    <row r="7" spans="2:32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2:32" x14ac:dyDescent="0.2">
      <c r="D8" s="13"/>
      <c r="E8" s="13"/>
      <c r="F8" s="13"/>
      <c r="G8" s="13"/>
      <c r="H8" s="13"/>
      <c r="I8" s="13"/>
      <c r="J8" s="13"/>
      <c r="W8" s="13"/>
      <c r="X8" s="13"/>
      <c r="AC8" s="13"/>
      <c r="AD8" s="13"/>
    </row>
    <row r="9" spans="2:32" x14ac:dyDescent="0.2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  <c r="AD9" s="48" t="s">
        <v>163</v>
      </c>
      <c r="AE9" s="48" t="s">
        <v>164</v>
      </c>
      <c r="AF9" s="75" t="s">
        <v>165</v>
      </c>
    </row>
    <row r="10" spans="2:32" x14ac:dyDescent="0.2">
      <c r="D10" s="31"/>
      <c r="E10" s="31"/>
      <c r="F10" s="31"/>
      <c r="G10" s="31"/>
      <c r="H10" s="61"/>
      <c r="I10" s="31"/>
      <c r="J10" s="31"/>
      <c r="K10" s="10"/>
      <c r="L10" s="10"/>
      <c r="M10" s="10"/>
      <c r="N10" s="80"/>
      <c r="O10" s="10"/>
      <c r="P10" s="10"/>
      <c r="Q10" s="10"/>
      <c r="R10" s="10"/>
      <c r="S10" s="10"/>
      <c r="T10" s="61"/>
      <c r="U10" s="10"/>
      <c r="V10" s="10"/>
      <c r="W10" s="31"/>
      <c r="X10" s="31"/>
      <c r="Y10" s="10"/>
      <c r="Z10" s="61"/>
      <c r="AA10" s="10"/>
      <c r="AB10" s="10"/>
      <c r="AC10" s="31"/>
      <c r="AD10" s="31"/>
      <c r="AE10" s="10"/>
      <c r="AF10" s="61"/>
    </row>
    <row r="11" spans="2:32" s="4" customFormat="1" outlineLevel="1" x14ac:dyDescent="0.2">
      <c r="B11" s="56" t="s">
        <v>123</v>
      </c>
      <c r="C11" s="2"/>
      <c r="D11" s="31">
        <v>-5726</v>
      </c>
      <c r="E11" s="31">
        <v>344</v>
      </c>
      <c r="F11" s="31">
        <v>-2066</v>
      </c>
      <c r="G11" s="31">
        <v>-2810</v>
      </c>
      <c r="H11" s="61">
        <v>-10258</v>
      </c>
      <c r="I11" s="31"/>
      <c r="J11" s="31">
        <v>-5726</v>
      </c>
      <c r="K11" s="10">
        <v>-12299</v>
      </c>
      <c r="L11" s="10">
        <v>-8192</v>
      </c>
      <c r="M11" s="10">
        <v>-5298</v>
      </c>
      <c r="N11" s="80">
        <v>-31515</v>
      </c>
      <c r="O11" s="10"/>
      <c r="P11" s="10">
        <v>-10286</v>
      </c>
      <c r="Q11" s="10">
        <v>-7538</v>
      </c>
      <c r="R11" s="10">
        <v>-8672</v>
      </c>
      <c r="S11" s="10">
        <v>-18431</v>
      </c>
      <c r="T11" s="61">
        <v>-44927</v>
      </c>
      <c r="U11" s="10"/>
      <c r="V11" s="10">
        <v>-8170</v>
      </c>
      <c r="W11" s="31">
        <v>-8379</v>
      </c>
      <c r="X11" s="31">
        <v>-8676</v>
      </c>
      <c r="Y11" s="10">
        <v>-22659</v>
      </c>
      <c r="Z11" s="61">
        <v>-47884</v>
      </c>
      <c r="AA11" s="10"/>
      <c r="AB11" s="10">
        <v>-9719</v>
      </c>
      <c r="AC11" s="31">
        <v>-7328.8628877126066</v>
      </c>
      <c r="AD11" s="31">
        <v>-15506.137112287393</v>
      </c>
      <c r="AE11" s="10">
        <v>-52305</v>
      </c>
      <c r="AF11" s="61">
        <v>-84859</v>
      </c>
    </row>
    <row r="12" spans="2:32" s="4" customFormat="1" outlineLevel="1" x14ac:dyDescent="0.2">
      <c r="B12" s="49" t="s">
        <v>124</v>
      </c>
      <c r="C12" s="2"/>
      <c r="D12" s="31">
        <v>1142</v>
      </c>
      <c r="E12" s="31">
        <v>1151</v>
      </c>
      <c r="F12" s="31">
        <v>1214</v>
      </c>
      <c r="G12" s="31">
        <v>1147</v>
      </c>
      <c r="H12" s="61">
        <v>4654</v>
      </c>
      <c r="I12" s="31"/>
      <c r="J12" s="31">
        <v>1142</v>
      </c>
      <c r="K12" s="10">
        <v>1968</v>
      </c>
      <c r="L12" s="10">
        <v>861</v>
      </c>
      <c r="M12" s="10">
        <v>606</v>
      </c>
      <c r="N12" s="80">
        <v>4577</v>
      </c>
      <c r="O12" s="10"/>
      <c r="P12" s="10">
        <v>782</v>
      </c>
      <c r="Q12" s="10">
        <v>1145</v>
      </c>
      <c r="R12" s="10">
        <v>1318</v>
      </c>
      <c r="S12" s="10">
        <v>-650</v>
      </c>
      <c r="T12" s="61">
        <v>2595</v>
      </c>
      <c r="U12" s="10"/>
      <c r="V12" s="10">
        <v>185</v>
      </c>
      <c r="W12" s="31">
        <v>255</v>
      </c>
      <c r="X12" s="31">
        <v>-223</v>
      </c>
      <c r="Y12" s="10">
        <v>198</v>
      </c>
      <c r="Z12" s="61">
        <v>415</v>
      </c>
      <c r="AA12" s="10"/>
      <c r="AB12" s="10">
        <v>148</v>
      </c>
      <c r="AC12" s="31">
        <v>43</v>
      </c>
      <c r="AD12" s="31">
        <v>234</v>
      </c>
      <c r="AE12" s="10">
        <v>200</v>
      </c>
      <c r="AF12" s="61">
        <v>625</v>
      </c>
    </row>
    <row r="13" spans="2:32" outlineLevel="1" x14ac:dyDescent="0.2">
      <c r="B13" s="49" t="s">
        <v>125</v>
      </c>
      <c r="D13" s="31">
        <v>118</v>
      </c>
      <c r="E13" s="31">
        <v>156</v>
      </c>
      <c r="F13" s="31">
        <v>48</v>
      </c>
      <c r="G13" s="31">
        <v>66</v>
      </c>
      <c r="H13" s="61">
        <v>388</v>
      </c>
      <c r="I13" s="31"/>
      <c r="J13" s="31">
        <v>118</v>
      </c>
      <c r="K13" s="10">
        <v>1716</v>
      </c>
      <c r="L13" s="10">
        <v>1002</v>
      </c>
      <c r="M13" s="10">
        <v>304</v>
      </c>
      <c r="N13" s="80">
        <v>3140</v>
      </c>
      <c r="O13" s="10"/>
      <c r="P13" s="10">
        <v>294</v>
      </c>
      <c r="Q13" s="10">
        <v>160</v>
      </c>
      <c r="R13" s="10">
        <v>220.7</v>
      </c>
      <c r="S13" s="10">
        <v>-466</v>
      </c>
      <c r="T13" s="61">
        <v>209</v>
      </c>
      <c r="U13" s="10"/>
      <c r="V13" s="10">
        <v>306</v>
      </c>
      <c r="W13" s="31">
        <v>317</v>
      </c>
      <c r="X13" s="31">
        <v>380</v>
      </c>
      <c r="Y13" s="10">
        <v>-1259</v>
      </c>
      <c r="Z13" s="61">
        <v>-256</v>
      </c>
      <c r="AA13" s="10"/>
      <c r="AB13" s="10">
        <v>271</v>
      </c>
      <c r="AC13" s="31">
        <v>56</v>
      </c>
      <c r="AD13" s="31">
        <v>662</v>
      </c>
      <c r="AE13" s="10">
        <v>-1920</v>
      </c>
      <c r="AF13" s="61">
        <v>-931</v>
      </c>
    </row>
    <row r="14" spans="2:32" s="4" customFormat="1" outlineLevel="1" x14ac:dyDescent="0.2">
      <c r="B14" s="49" t="s">
        <v>126</v>
      </c>
      <c r="C14" s="2"/>
      <c r="D14" s="31">
        <v>123</v>
      </c>
      <c r="E14" s="31">
        <v>-123</v>
      </c>
      <c r="F14" s="31">
        <v>0</v>
      </c>
      <c r="G14" s="31">
        <v>94</v>
      </c>
      <c r="H14" s="61">
        <v>94</v>
      </c>
      <c r="I14" s="31"/>
      <c r="J14" s="31">
        <v>123</v>
      </c>
      <c r="K14" s="10">
        <v>13</v>
      </c>
      <c r="L14" s="10">
        <v>96</v>
      </c>
      <c r="M14" s="10">
        <v>113</v>
      </c>
      <c r="N14" s="80">
        <v>345</v>
      </c>
      <c r="O14" s="10"/>
      <c r="P14" s="10">
        <v>-5</v>
      </c>
      <c r="Q14" s="10">
        <v>307</v>
      </c>
      <c r="R14" s="10">
        <v>0</v>
      </c>
      <c r="S14" s="10">
        <v>0</v>
      </c>
      <c r="T14" s="61">
        <v>302</v>
      </c>
      <c r="U14" s="10"/>
      <c r="V14" s="10">
        <v>0</v>
      </c>
      <c r="W14" s="31">
        <v>0</v>
      </c>
      <c r="X14" s="31">
        <v>0</v>
      </c>
      <c r="Y14" s="10">
        <v>0</v>
      </c>
      <c r="Z14" s="61">
        <v>0</v>
      </c>
      <c r="AA14" s="10"/>
      <c r="AB14" s="10">
        <v>0</v>
      </c>
      <c r="AC14" s="31">
        <v>0</v>
      </c>
      <c r="AD14" s="31">
        <v>0</v>
      </c>
      <c r="AE14" s="10">
        <v>0</v>
      </c>
      <c r="AF14" s="61">
        <v>0</v>
      </c>
    </row>
    <row r="15" spans="2:32" outlineLevel="1" x14ac:dyDescent="0.2">
      <c r="B15" s="56" t="s">
        <v>61</v>
      </c>
      <c r="D15" s="40">
        <v>-4343</v>
      </c>
      <c r="E15" s="40">
        <v>1528</v>
      </c>
      <c r="F15" s="40">
        <v>-804</v>
      </c>
      <c r="G15" s="40">
        <v>-1504</v>
      </c>
      <c r="H15" s="62">
        <v>-5123</v>
      </c>
      <c r="I15" s="31"/>
      <c r="J15" s="40">
        <v>-4343</v>
      </c>
      <c r="K15" s="30">
        <v>-8602</v>
      </c>
      <c r="L15" s="30">
        <v>-6233</v>
      </c>
      <c r="M15" s="30">
        <v>-4275</v>
      </c>
      <c r="N15" s="86">
        <v>-23453</v>
      </c>
      <c r="O15" s="30">
        <v>0</v>
      </c>
      <c r="P15" s="30">
        <v>-9215</v>
      </c>
      <c r="Q15" s="30">
        <v>-5926</v>
      </c>
      <c r="R15" s="30">
        <v>-7133</v>
      </c>
      <c r="S15" s="30">
        <v>-19547</v>
      </c>
      <c r="T15" s="62">
        <v>-41821</v>
      </c>
      <c r="U15" s="30"/>
      <c r="V15" s="30">
        <v>-7679</v>
      </c>
      <c r="W15" s="40">
        <v>-7807</v>
      </c>
      <c r="X15" s="40">
        <v>-8519</v>
      </c>
      <c r="Y15" s="30">
        <v>-23720</v>
      </c>
      <c r="Z15" s="62">
        <v>-47725</v>
      </c>
      <c r="AA15" s="30"/>
      <c r="AB15" s="30">
        <v>-9300</v>
      </c>
      <c r="AC15" s="40">
        <v>-7229.8628877126066</v>
      </c>
      <c r="AD15" s="40">
        <v>-14610.137112287393</v>
      </c>
      <c r="AE15" s="30">
        <v>-54025</v>
      </c>
      <c r="AF15" s="62">
        <v>-85165</v>
      </c>
    </row>
    <row r="16" spans="2:32" s="4" customFormat="1" outlineLevel="1" x14ac:dyDescent="0.2">
      <c r="B16" s="49" t="s">
        <v>127</v>
      </c>
      <c r="C16" s="2"/>
      <c r="D16" s="31">
        <v>569</v>
      </c>
      <c r="E16" s="31">
        <v>330</v>
      </c>
      <c r="F16" s="31">
        <v>536</v>
      </c>
      <c r="G16" s="31">
        <v>580</v>
      </c>
      <c r="H16" s="61">
        <v>2015</v>
      </c>
      <c r="I16" s="31"/>
      <c r="J16" s="31">
        <v>569</v>
      </c>
      <c r="K16" s="10">
        <v>618</v>
      </c>
      <c r="L16" s="10">
        <v>694</v>
      </c>
      <c r="M16" s="10">
        <v>877</v>
      </c>
      <c r="N16" s="80">
        <v>2758</v>
      </c>
      <c r="O16" s="10"/>
      <c r="P16" s="10">
        <v>745</v>
      </c>
      <c r="Q16" s="10">
        <v>882</v>
      </c>
      <c r="R16" s="10">
        <v>931</v>
      </c>
      <c r="S16" s="10">
        <v>3777</v>
      </c>
      <c r="T16" s="61">
        <v>6335</v>
      </c>
      <c r="U16" s="10"/>
      <c r="V16" s="10">
        <v>1099</v>
      </c>
      <c r="W16" s="31">
        <v>2902</v>
      </c>
      <c r="X16" s="31">
        <v>1271</v>
      </c>
      <c r="Y16" s="10">
        <v>3130</v>
      </c>
      <c r="Z16" s="61">
        <v>8402</v>
      </c>
      <c r="AA16" s="10"/>
      <c r="AB16" s="10">
        <v>1364</v>
      </c>
      <c r="AC16" s="31">
        <v>1364</v>
      </c>
      <c r="AD16" s="31">
        <v>2565</v>
      </c>
      <c r="AE16" s="10">
        <v>4324</v>
      </c>
      <c r="AF16" s="61">
        <v>9618</v>
      </c>
    </row>
    <row r="17" spans="2:32" s="4" customFormat="1" outlineLevel="1" x14ac:dyDescent="0.2">
      <c r="B17" s="49" t="s">
        <v>128</v>
      </c>
      <c r="C17" s="2"/>
      <c r="D17" s="31">
        <v>1755</v>
      </c>
      <c r="E17" s="31">
        <v>877</v>
      </c>
      <c r="F17" s="31">
        <v>1528</v>
      </c>
      <c r="G17" s="31">
        <v>1589</v>
      </c>
      <c r="H17" s="61">
        <v>5749</v>
      </c>
      <c r="I17" s="31"/>
      <c r="J17" s="31">
        <v>1755</v>
      </c>
      <c r="K17" s="10">
        <v>1850</v>
      </c>
      <c r="L17" s="10">
        <v>1911</v>
      </c>
      <c r="M17" s="10">
        <v>2047</v>
      </c>
      <c r="N17" s="80">
        <v>7563</v>
      </c>
      <c r="O17" s="10"/>
      <c r="P17" s="10">
        <v>2099</v>
      </c>
      <c r="Q17" s="10">
        <v>2225</v>
      </c>
      <c r="R17" s="10">
        <v>2554</v>
      </c>
      <c r="S17" s="10">
        <v>6545</v>
      </c>
      <c r="T17" s="61">
        <v>13423</v>
      </c>
      <c r="U17" s="10"/>
      <c r="V17" s="10">
        <v>2756</v>
      </c>
      <c r="W17" s="31">
        <v>4131</v>
      </c>
      <c r="X17" s="31">
        <v>3565</v>
      </c>
      <c r="Y17" s="10">
        <v>8544</v>
      </c>
      <c r="Z17" s="61">
        <v>18996</v>
      </c>
      <c r="AA17" s="10"/>
      <c r="AB17" s="10">
        <v>3444</v>
      </c>
      <c r="AC17" s="31">
        <v>3443</v>
      </c>
      <c r="AD17" s="31">
        <v>4476</v>
      </c>
      <c r="AE17" s="10">
        <v>16154</v>
      </c>
      <c r="AF17" s="61">
        <v>27517</v>
      </c>
    </row>
    <row r="18" spans="2:32" s="4" customFormat="1" outlineLevel="1" x14ac:dyDescent="0.2">
      <c r="B18" s="49" t="s">
        <v>129</v>
      </c>
      <c r="C18" s="2"/>
      <c r="D18" s="31">
        <v>1069</v>
      </c>
      <c r="E18" s="31">
        <v>231</v>
      </c>
      <c r="F18" s="31">
        <v>895</v>
      </c>
      <c r="G18" s="31">
        <v>978</v>
      </c>
      <c r="H18" s="61">
        <v>3173</v>
      </c>
      <c r="I18" s="31"/>
      <c r="J18" s="31">
        <v>1069</v>
      </c>
      <c r="K18" s="10">
        <v>1107</v>
      </c>
      <c r="L18" s="10">
        <v>1211</v>
      </c>
      <c r="M18" s="10">
        <v>1506</v>
      </c>
      <c r="N18" s="80">
        <v>4893</v>
      </c>
      <c r="O18" s="10"/>
      <c r="P18" s="10">
        <v>1219</v>
      </c>
      <c r="Q18" s="10">
        <v>1643</v>
      </c>
      <c r="R18" s="10">
        <v>1796</v>
      </c>
      <c r="S18" s="10">
        <v>3274</v>
      </c>
      <c r="T18" s="61">
        <v>7932</v>
      </c>
      <c r="U18" s="10"/>
      <c r="V18" s="10">
        <v>1866</v>
      </c>
      <c r="W18" s="31">
        <v>1307</v>
      </c>
      <c r="X18" s="31">
        <v>1675</v>
      </c>
      <c r="Y18" s="10">
        <v>2620</v>
      </c>
      <c r="Z18" s="61">
        <v>7468</v>
      </c>
      <c r="AA18" s="10"/>
      <c r="AB18" s="10">
        <v>1838</v>
      </c>
      <c r="AC18" s="31">
        <v>1765</v>
      </c>
      <c r="AD18" s="31">
        <v>1684</v>
      </c>
      <c r="AE18" s="10">
        <v>13665</v>
      </c>
      <c r="AF18" s="61">
        <v>18952</v>
      </c>
    </row>
    <row r="19" spans="2:32" s="4" customFormat="1" x14ac:dyDescent="0.2">
      <c r="B19" s="49" t="s">
        <v>130</v>
      </c>
      <c r="C19" s="2"/>
      <c r="D19" s="31">
        <v>0</v>
      </c>
      <c r="E19" s="31">
        <v>0</v>
      </c>
      <c r="F19" s="31">
        <v>0</v>
      </c>
      <c r="G19" s="31">
        <v>0</v>
      </c>
      <c r="H19" s="61">
        <v>0</v>
      </c>
      <c r="I19" s="31"/>
      <c r="J19" s="31">
        <v>0</v>
      </c>
      <c r="K19" s="10">
        <v>0</v>
      </c>
      <c r="L19" s="10">
        <v>0</v>
      </c>
      <c r="M19" s="10">
        <v>0</v>
      </c>
      <c r="N19" s="80">
        <v>0</v>
      </c>
      <c r="O19" s="10"/>
      <c r="P19" s="10">
        <v>0</v>
      </c>
      <c r="Q19" s="10">
        <v>0</v>
      </c>
      <c r="R19" s="10">
        <v>0</v>
      </c>
      <c r="S19" s="10">
        <v>2158</v>
      </c>
      <c r="T19" s="61">
        <v>2158</v>
      </c>
      <c r="U19" s="10"/>
      <c r="V19" s="10">
        <v>0</v>
      </c>
      <c r="W19" s="31">
        <v>0</v>
      </c>
      <c r="X19" s="31">
        <v>0</v>
      </c>
      <c r="Y19" s="10">
        <v>8160</v>
      </c>
      <c r="Z19" s="61">
        <v>8160</v>
      </c>
      <c r="AA19" s="10"/>
      <c r="AB19" s="10">
        <v>0</v>
      </c>
      <c r="AC19" s="31">
        <v>0</v>
      </c>
      <c r="AD19" s="31">
        <v>0</v>
      </c>
      <c r="AE19" s="10">
        <v>4353</v>
      </c>
      <c r="AF19" s="61">
        <v>4353</v>
      </c>
    </row>
    <row r="20" spans="2:32" s="4" customFormat="1" x14ac:dyDescent="0.2">
      <c r="B20" s="56" t="s">
        <v>54</v>
      </c>
      <c r="C20" s="2"/>
      <c r="D20" s="40">
        <v>-950</v>
      </c>
      <c r="E20" s="40">
        <v>2966</v>
      </c>
      <c r="F20" s="40">
        <v>2155</v>
      </c>
      <c r="G20" s="40">
        <v>1643</v>
      </c>
      <c r="H20" s="62">
        <v>5814</v>
      </c>
      <c r="I20" s="31"/>
      <c r="J20" s="40">
        <v>-950</v>
      </c>
      <c r="K20" s="30">
        <v>-5027</v>
      </c>
      <c r="L20" s="30">
        <v>-2417</v>
      </c>
      <c r="M20" s="30">
        <v>155</v>
      </c>
      <c r="N20" s="86">
        <v>-8239</v>
      </c>
      <c r="O20" s="30">
        <v>0</v>
      </c>
      <c r="P20" s="30">
        <v>-5152</v>
      </c>
      <c r="Q20" s="30">
        <v>-1176</v>
      </c>
      <c r="R20" s="30">
        <v>-1852</v>
      </c>
      <c r="S20" s="30">
        <v>-3794</v>
      </c>
      <c r="T20" s="62">
        <v>-11974</v>
      </c>
      <c r="U20" s="30"/>
      <c r="V20" s="30">
        <v>-1958</v>
      </c>
      <c r="W20" s="40">
        <v>532</v>
      </c>
      <c r="X20" s="40">
        <v>-2008</v>
      </c>
      <c r="Y20" s="30">
        <v>-1266</v>
      </c>
      <c r="Z20" s="62">
        <v>-4700</v>
      </c>
      <c r="AA20" s="30"/>
      <c r="AB20" s="30">
        <v>-2654</v>
      </c>
      <c r="AC20" s="40">
        <v>-657.86288771260661</v>
      </c>
      <c r="AD20" s="40">
        <v>-5885.1371122873934</v>
      </c>
      <c r="AE20" s="30">
        <v>-15529</v>
      </c>
      <c r="AF20" s="62">
        <v>-24725</v>
      </c>
    </row>
    <row r="21" spans="2:32" s="4" customFormat="1" x14ac:dyDescent="0.2">
      <c r="B21" s="49" t="s">
        <v>131</v>
      </c>
      <c r="C21" s="2"/>
      <c r="D21" s="31">
        <v>377</v>
      </c>
      <c r="E21" s="31">
        <v>-48</v>
      </c>
      <c r="F21" s="31">
        <v>164</v>
      </c>
      <c r="G21" s="31">
        <v>165</v>
      </c>
      <c r="H21" s="61">
        <v>658</v>
      </c>
      <c r="I21" s="31"/>
      <c r="J21" s="31">
        <v>377</v>
      </c>
      <c r="K21" s="10">
        <v>305</v>
      </c>
      <c r="L21" s="10">
        <v>307</v>
      </c>
      <c r="M21" s="10">
        <v>306</v>
      </c>
      <c r="N21" s="80">
        <v>1295</v>
      </c>
      <c r="O21" s="10"/>
      <c r="P21" s="10">
        <v>166</v>
      </c>
      <c r="Q21" s="10">
        <v>699</v>
      </c>
      <c r="R21" s="10">
        <v>189</v>
      </c>
      <c r="S21" s="10">
        <v>192</v>
      </c>
      <c r="T21" s="61">
        <v>1246</v>
      </c>
      <c r="U21" s="10"/>
      <c r="V21" s="10">
        <v>-48</v>
      </c>
      <c r="W21" s="31">
        <v>474</v>
      </c>
      <c r="X21" s="31">
        <v>1644</v>
      </c>
      <c r="Y21" s="10">
        <v>145</v>
      </c>
      <c r="Z21" s="61">
        <v>2215</v>
      </c>
      <c r="AA21" s="10"/>
      <c r="AB21" s="10">
        <v>674</v>
      </c>
      <c r="AC21" s="31">
        <v>806</v>
      </c>
      <c r="AD21" s="31">
        <v>316</v>
      </c>
      <c r="AE21" s="10">
        <v>-604</v>
      </c>
      <c r="AF21" s="61">
        <v>1192</v>
      </c>
    </row>
    <row r="22" spans="2:32" s="4" customFormat="1" x14ac:dyDescent="0.2">
      <c r="B22" s="49" t="s">
        <v>132</v>
      </c>
      <c r="C22" s="2"/>
      <c r="D22" s="31">
        <v>0</v>
      </c>
      <c r="E22" s="31">
        <v>0</v>
      </c>
      <c r="F22" s="31">
        <v>0</v>
      </c>
      <c r="G22" s="31">
        <v>0</v>
      </c>
      <c r="H22" s="61">
        <v>0</v>
      </c>
      <c r="I22" s="31"/>
      <c r="J22" s="31">
        <v>0</v>
      </c>
      <c r="K22" s="10">
        <v>0</v>
      </c>
      <c r="L22" s="10">
        <v>0</v>
      </c>
      <c r="M22" s="10">
        <v>0</v>
      </c>
      <c r="N22" s="80">
        <v>0</v>
      </c>
      <c r="O22" s="10"/>
      <c r="P22" s="10">
        <v>0</v>
      </c>
      <c r="Q22" s="10">
        <v>674</v>
      </c>
      <c r="R22" s="10">
        <v>0</v>
      </c>
      <c r="S22" s="10">
        <v>0</v>
      </c>
      <c r="T22" s="61">
        <v>674</v>
      </c>
      <c r="U22" s="10"/>
      <c r="V22" s="10">
        <v>0</v>
      </c>
      <c r="W22" s="31">
        <v>0</v>
      </c>
      <c r="X22" s="31">
        <v>0</v>
      </c>
      <c r="Y22" s="10">
        <v>0</v>
      </c>
      <c r="Z22" s="61">
        <v>0</v>
      </c>
      <c r="AA22" s="10"/>
      <c r="AB22" s="10">
        <v>0</v>
      </c>
      <c r="AC22" s="31">
        <v>0</v>
      </c>
      <c r="AD22" s="31">
        <v>0</v>
      </c>
      <c r="AE22" s="10">
        <v>0</v>
      </c>
      <c r="AF22" s="61">
        <v>0</v>
      </c>
    </row>
    <row r="23" spans="2:32" x14ac:dyDescent="0.2">
      <c r="B23" s="49" t="s">
        <v>133</v>
      </c>
      <c r="D23" s="31">
        <v>-771</v>
      </c>
      <c r="E23" s="31">
        <v>-673</v>
      </c>
      <c r="F23" s="31">
        <v>-752</v>
      </c>
      <c r="G23" s="31">
        <v>-765</v>
      </c>
      <c r="H23" s="61">
        <v>-2961</v>
      </c>
      <c r="I23" s="31"/>
      <c r="J23" s="31">
        <v>-771</v>
      </c>
      <c r="K23" s="10">
        <v>-1841</v>
      </c>
      <c r="L23" s="10">
        <v>-609</v>
      </c>
      <c r="M23" s="10">
        <v>-504</v>
      </c>
      <c r="N23" s="80">
        <v>-3723</v>
      </c>
      <c r="O23" s="10"/>
      <c r="P23" s="10">
        <v>-479</v>
      </c>
      <c r="Q23" s="10">
        <v>-523</v>
      </c>
      <c r="R23" s="10">
        <v>-565</v>
      </c>
      <c r="S23" s="10">
        <v>-417</v>
      </c>
      <c r="T23" s="61">
        <v>-1984</v>
      </c>
      <c r="U23" s="10"/>
      <c r="V23" s="10">
        <v>-95</v>
      </c>
      <c r="W23" s="31">
        <v>-37</v>
      </c>
      <c r="X23" s="31">
        <v>105</v>
      </c>
      <c r="Y23" s="10">
        <v>108</v>
      </c>
      <c r="Z23" s="61">
        <v>81</v>
      </c>
      <c r="AA23" s="10"/>
      <c r="AB23" s="10">
        <v>-85</v>
      </c>
      <c r="AC23" s="31">
        <v>-9</v>
      </c>
      <c r="AD23" s="31">
        <v>603</v>
      </c>
      <c r="AE23" s="10">
        <v>-900</v>
      </c>
      <c r="AF23" s="61">
        <v>-391</v>
      </c>
    </row>
    <row r="24" spans="2:32" x14ac:dyDescent="0.2">
      <c r="B24" s="49" t="s">
        <v>134</v>
      </c>
      <c r="D24" s="31">
        <v>0</v>
      </c>
      <c r="E24" s="31">
        <v>0</v>
      </c>
      <c r="F24" s="31">
        <v>0</v>
      </c>
      <c r="G24" s="31">
        <v>-25</v>
      </c>
      <c r="H24" s="61">
        <v>-25</v>
      </c>
      <c r="I24" s="31"/>
      <c r="J24" s="31">
        <v>0</v>
      </c>
      <c r="K24" s="10">
        <v>0</v>
      </c>
      <c r="L24" s="10">
        <v>0</v>
      </c>
      <c r="M24" s="10">
        <v>-2</v>
      </c>
      <c r="N24" s="80">
        <v>-1.94608</v>
      </c>
      <c r="O24" s="10"/>
      <c r="P24" s="10">
        <v>0</v>
      </c>
      <c r="Q24" s="10">
        <v>0</v>
      </c>
      <c r="R24" s="10">
        <v>0</v>
      </c>
      <c r="S24" s="10">
        <v>-230</v>
      </c>
      <c r="T24" s="61">
        <v>-230</v>
      </c>
      <c r="U24" s="10"/>
      <c r="V24" s="10">
        <v>-223</v>
      </c>
      <c r="W24" s="31">
        <v>-268</v>
      </c>
      <c r="X24" s="31">
        <v>-186</v>
      </c>
      <c r="Y24" s="10">
        <v>-231</v>
      </c>
      <c r="Z24" s="61">
        <v>-908</v>
      </c>
      <c r="AA24" s="10"/>
      <c r="AB24" s="10">
        <v>-274</v>
      </c>
      <c r="AC24" s="31">
        <v>-269</v>
      </c>
      <c r="AD24" s="31">
        <v>-144</v>
      </c>
      <c r="AE24" s="10">
        <v>23</v>
      </c>
      <c r="AF24" s="61">
        <v>-664</v>
      </c>
    </row>
    <row r="25" spans="2:32" x14ac:dyDescent="0.2">
      <c r="B25" s="49" t="s">
        <v>135</v>
      </c>
      <c r="D25" s="31">
        <v>42</v>
      </c>
      <c r="E25" s="31">
        <v>28</v>
      </c>
      <c r="F25" s="31">
        <v>5</v>
      </c>
      <c r="G25" s="31">
        <v>59</v>
      </c>
      <c r="H25" s="61">
        <v>134</v>
      </c>
      <c r="I25" s="31"/>
      <c r="J25" s="31">
        <v>42</v>
      </c>
      <c r="K25" s="10">
        <v>49</v>
      </c>
      <c r="L25" s="10">
        <v>56</v>
      </c>
      <c r="M25" s="10">
        <v>-56</v>
      </c>
      <c r="N25" s="80">
        <v>91</v>
      </c>
      <c r="O25" s="10"/>
      <c r="P25" s="10">
        <v>25</v>
      </c>
      <c r="Q25" s="10">
        <v>81</v>
      </c>
      <c r="R25" s="10">
        <v>43</v>
      </c>
      <c r="S25" s="10">
        <v>1065</v>
      </c>
      <c r="T25" s="61">
        <v>1214</v>
      </c>
      <c r="U25" s="10"/>
      <c r="V25" s="10">
        <v>128</v>
      </c>
      <c r="W25" s="31">
        <v>11</v>
      </c>
      <c r="X25" s="31">
        <v>33</v>
      </c>
      <c r="Y25" s="10">
        <v>103</v>
      </c>
      <c r="Z25" s="61">
        <v>275</v>
      </c>
      <c r="AA25" s="10"/>
      <c r="AB25" s="10">
        <v>26</v>
      </c>
      <c r="AC25" s="31">
        <v>53</v>
      </c>
      <c r="AD25" s="31">
        <v>24</v>
      </c>
      <c r="AE25" s="10">
        <v>4</v>
      </c>
      <c r="AF25" s="61">
        <v>107</v>
      </c>
    </row>
    <row r="26" spans="2:32" x14ac:dyDescent="0.2">
      <c r="B26" s="49" t="s">
        <v>136</v>
      </c>
      <c r="D26" s="31">
        <v>-7082</v>
      </c>
      <c r="E26" s="31">
        <v>2538</v>
      </c>
      <c r="F26" s="31">
        <v>1869</v>
      </c>
      <c r="G26" s="31">
        <v>-344</v>
      </c>
      <c r="H26" s="61">
        <v>-3019</v>
      </c>
      <c r="I26" s="31"/>
      <c r="J26" s="31">
        <v>-7082</v>
      </c>
      <c r="K26" s="10">
        <v>1432</v>
      </c>
      <c r="L26" s="10">
        <v>2361</v>
      </c>
      <c r="M26" s="10">
        <v>-2256</v>
      </c>
      <c r="N26" s="80">
        <v>-5545</v>
      </c>
      <c r="O26" s="10"/>
      <c r="P26" s="10">
        <v>-6453</v>
      </c>
      <c r="Q26" s="10">
        <v>-281</v>
      </c>
      <c r="R26" s="10">
        <v>-1740</v>
      </c>
      <c r="S26" s="10">
        <v>1584</v>
      </c>
      <c r="T26" s="61">
        <v>-6890</v>
      </c>
      <c r="U26" s="10"/>
      <c r="V26" s="10">
        <v>-13654</v>
      </c>
      <c r="W26" s="31">
        <v>4657</v>
      </c>
      <c r="X26" s="31">
        <v>7393</v>
      </c>
      <c r="Y26" s="10">
        <v>-852</v>
      </c>
      <c r="Z26" s="61">
        <v>-2457</v>
      </c>
      <c r="AA26" s="10"/>
      <c r="AB26" s="10">
        <v>-6907</v>
      </c>
      <c r="AC26" s="31">
        <v>795</v>
      </c>
      <c r="AD26" s="31">
        <v>4140</v>
      </c>
      <c r="AE26" s="10">
        <v>6221</v>
      </c>
      <c r="AF26" s="61">
        <v>4249</v>
      </c>
    </row>
    <row r="27" spans="2:32" s="4" customFormat="1" x14ac:dyDescent="0.2">
      <c r="B27" s="49" t="s">
        <v>137</v>
      </c>
      <c r="C27" s="2"/>
      <c r="D27" s="58">
        <v>10101</v>
      </c>
      <c r="E27" s="58">
        <v>-24934</v>
      </c>
      <c r="F27" s="58">
        <v>-2743</v>
      </c>
      <c r="G27" s="58">
        <v>2606</v>
      </c>
      <c r="H27" s="63">
        <v>-14970</v>
      </c>
      <c r="I27" s="31"/>
      <c r="J27" s="31">
        <v>10101</v>
      </c>
      <c r="K27" s="10">
        <v>18257</v>
      </c>
      <c r="L27" s="10">
        <v>-21914</v>
      </c>
      <c r="M27" s="10">
        <v>-2778</v>
      </c>
      <c r="N27" s="80">
        <v>3666</v>
      </c>
      <c r="O27" s="10"/>
      <c r="P27" s="10">
        <v>10882</v>
      </c>
      <c r="Q27" s="10">
        <v>737</v>
      </c>
      <c r="R27" s="10">
        <v>-10708</v>
      </c>
      <c r="S27" s="10">
        <v>-6766</v>
      </c>
      <c r="T27" s="61">
        <v>-5855</v>
      </c>
      <c r="U27" s="10"/>
      <c r="V27" s="10">
        <v>4971</v>
      </c>
      <c r="W27" s="31">
        <v>10057</v>
      </c>
      <c r="X27" s="31">
        <v>-10704</v>
      </c>
      <c r="Y27" s="10">
        <v>2844</v>
      </c>
      <c r="Z27" s="61">
        <v>7168</v>
      </c>
      <c r="AA27" s="10"/>
      <c r="AB27" s="10">
        <v>6830</v>
      </c>
      <c r="AC27" s="31">
        <v>2147</v>
      </c>
      <c r="AD27" s="31">
        <v>-13611</v>
      </c>
      <c r="AE27" s="10">
        <v>1855</v>
      </c>
      <c r="AF27" s="61">
        <v>-2779</v>
      </c>
    </row>
    <row r="28" spans="2:32" x14ac:dyDescent="0.2">
      <c r="B28" s="49" t="s">
        <v>138</v>
      </c>
      <c r="D28" s="31">
        <v>-1580</v>
      </c>
      <c r="E28" s="31">
        <v>13611</v>
      </c>
      <c r="F28" s="31">
        <v>514</v>
      </c>
      <c r="G28" s="31">
        <v>272</v>
      </c>
      <c r="H28" s="63">
        <v>12817</v>
      </c>
      <c r="I28" s="31"/>
      <c r="J28" s="31">
        <v>-1580</v>
      </c>
      <c r="K28" s="10">
        <v>-13364</v>
      </c>
      <c r="L28" s="10">
        <v>4676</v>
      </c>
      <c r="M28" s="10">
        <v>-5099</v>
      </c>
      <c r="N28" s="80">
        <v>-15366</v>
      </c>
      <c r="O28" s="10"/>
      <c r="P28" s="10">
        <v>-351</v>
      </c>
      <c r="Q28" s="10">
        <v>-2004</v>
      </c>
      <c r="R28" s="10">
        <v>4946</v>
      </c>
      <c r="S28" s="10">
        <v>367</v>
      </c>
      <c r="T28" s="61">
        <v>2958</v>
      </c>
      <c r="U28" s="10"/>
      <c r="V28" s="10">
        <v>1721</v>
      </c>
      <c r="W28" s="31">
        <v>2289</v>
      </c>
      <c r="X28" s="31">
        <v>2504</v>
      </c>
      <c r="Y28" s="10">
        <v>-2152</v>
      </c>
      <c r="Z28" s="61">
        <v>4362</v>
      </c>
      <c r="AA28" s="10"/>
      <c r="AB28" s="10">
        <v>2061</v>
      </c>
      <c r="AC28" s="31">
        <v>-2734</v>
      </c>
      <c r="AD28" s="31">
        <v>2686</v>
      </c>
      <c r="AE28" s="10">
        <v>4700</v>
      </c>
      <c r="AF28" s="61">
        <v>6713</v>
      </c>
    </row>
    <row r="29" spans="2:32" x14ac:dyDescent="0.2">
      <c r="B29" s="56" t="s">
        <v>30</v>
      </c>
      <c r="C29" s="4"/>
      <c r="D29" s="40">
        <v>137</v>
      </c>
      <c r="E29" s="40">
        <v>-6512</v>
      </c>
      <c r="F29" s="40">
        <v>1212</v>
      </c>
      <c r="G29" s="40">
        <v>3610</v>
      </c>
      <c r="H29" s="62">
        <v>-1553</v>
      </c>
      <c r="I29" s="31"/>
      <c r="J29" s="40">
        <v>137</v>
      </c>
      <c r="K29" s="30">
        <v>-189</v>
      </c>
      <c r="L29" s="30">
        <v>-17540</v>
      </c>
      <c r="M29" s="30">
        <v>-10234</v>
      </c>
      <c r="N29" s="86">
        <v>-27823.287764527642</v>
      </c>
      <c r="O29" s="30">
        <v>0</v>
      </c>
      <c r="P29" s="30">
        <v>-1362</v>
      </c>
      <c r="Q29" s="30">
        <v>-1793</v>
      </c>
      <c r="R29" s="30">
        <v>-9687</v>
      </c>
      <c r="S29" s="30">
        <v>-7999</v>
      </c>
      <c r="T29" s="62">
        <v>-20841</v>
      </c>
      <c r="U29" s="30"/>
      <c r="V29" s="30">
        <v>-9159</v>
      </c>
      <c r="W29" s="40">
        <v>17716</v>
      </c>
      <c r="X29" s="40">
        <v>-1219</v>
      </c>
      <c r="Y29" s="30">
        <v>-1301</v>
      </c>
      <c r="Z29" s="62">
        <v>6037</v>
      </c>
      <c r="AA29" s="30"/>
      <c r="AB29" s="30">
        <v>-327</v>
      </c>
      <c r="AC29" s="40">
        <v>131.13711228739339</v>
      </c>
      <c r="AD29" s="40">
        <v>-11871.137112287393</v>
      </c>
      <c r="AE29" s="30">
        <v>-4230</v>
      </c>
      <c r="AF29" s="62">
        <v>-16299</v>
      </c>
    </row>
    <row r="30" spans="2:32" x14ac:dyDescent="0.2">
      <c r="B30" s="56"/>
      <c r="D30" s="31"/>
      <c r="E30" s="31"/>
      <c r="F30" s="31"/>
      <c r="G30" s="31"/>
      <c r="H30" s="61"/>
      <c r="I30" s="31"/>
      <c r="J30" s="31"/>
      <c r="K30" s="10"/>
      <c r="L30" s="10"/>
      <c r="M30" s="10"/>
      <c r="N30" s="80"/>
      <c r="O30" s="10"/>
      <c r="P30" s="10"/>
      <c r="Q30" s="10"/>
      <c r="R30" s="10"/>
      <c r="S30" s="10"/>
      <c r="T30" s="61"/>
      <c r="U30" s="10"/>
      <c r="V30" s="10"/>
      <c r="W30" s="31"/>
      <c r="X30" s="31"/>
      <c r="Y30" s="10"/>
      <c r="Z30" s="61"/>
      <c r="AA30" s="10"/>
      <c r="AB30" s="10"/>
      <c r="AC30" s="31"/>
      <c r="AD30" s="31"/>
      <c r="AE30" s="10"/>
      <c r="AF30" s="61"/>
    </row>
    <row r="31" spans="2:32" s="4" customFormat="1" x14ac:dyDescent="0.2">
      <c r="B31" s="49" t="s">
        <v>139</v>
      </c>
      <c r="C31" s="2"/>
      <c r="D31" s="31">
        <v>0</v>
      </c>
      <c r="E31" s="31">
        <v>0</v>
      </c>
      <c r="F31" s="31">
        <v>0</v>
      </c>
      <c r="G31" s="31">
        <v>-2512</v>
      </c>
      <c r="H31" s="61">
        <v>-2512</v>
      </c>
      <c r="I31" s="31"/>
      <c r="J31" s="31">
        <v>0</v>
      </c>
      <c r="K31" s="10">
        <v>0</v>
      </c>
      <c r="L31" s="10">
        <v>0</v>
      </c>
      <c r="M31" s="10">
        <v>0</v>
      </c>
      <c r="N31" s="80">
        <v>0</v>
      </c>
      <c r="O31" s="10"/>
      <c r="P31" s="10">
        <v>0</v>
      </c>
      <c r="Q31" s="10">
        <v>-1000</v>
      </c>
      <c r="R31" s="10">
        <v>0</v>
      </c>
      <c r="S31" s="10">
        <v>0</v>
      </c>
      <c r="T31" s="63">
        <v>-1000</v>
      </c>
      <c r="U31" s="10"/>
      <c r="V31" s="10">
        <v>0</v>
      </c>
      <c r="W31" s="31">
        <v>0</v>
      </c>
      <c r="X31" s="31">
        <v>0</v>
      </c>
      <c r="Y31" s="10">
        <v>0</v>
      </c>
      <c r="Z31" s="63">
        <v>0</v>
      </c>
      <c r="AA31" s="10"/>
      <c r="AB31" s="10">
        <v>0</v>
      </c>
      <c r="AC31" s="31">
        <v>0</v>
      </c>
      <c r="AD31" s="31">
        <v>0</v>
      </c>
      <c r="AE31" s="10">
        <v>0</v>
      </c>
      <c r="AF31" s="63">
        <v>0</v>
      </c>
    </row>
    <row r="32" spans="2:32" s="4" customFormat="1" x14ac:dyDescent="0.2">
      <c r="B32" s="49" t="s">
        <v>140</v>
      </c>
      <c r="C32" s="2"/>
      <c r="D32" s="31">
        <v>-1050</v>
      </c>
      <c r="E32" s="31">
        <v>-4816</v>
      </c>
      <c r="F32" s="31">
        <v>-831</v>
      </c>
      <c r="G32" s="31">
        <v>-1441</v>
      </c>
      <c r="H32" s="61">
        <v>-8138</v>
      </c>
      <c r="I32" s="31"/>
      <c r="J32" s="31">
        <v>-1050</v>
      </c>
      <c r="K32" s="10">
        <v>-2176</v>
      </c>
      <c r="L32" s="10">
        <v>-1713</v>
      </c>
      <c r="M32" s="10">
        <v>-2057</v>
      </c>
      <c r="N32" s="80">
        <v>-6996</v>
      </c>
      <c r="O32" s="10"/>
      <c r="P32" s="10">
        <v>-2113</v>
      </c>
      <c r="Q32" s="10">
        <v>-2624</v>
      </c>
      <c r="R32" s="10">
        <v>-1936</v>
      </c>
      <c r="S32" s="10">
        <v>-4044</v>
      </c>
      <c r="T32" s="63">
        <v>-10717</v>
      </c>
      <c r="U32" s="10"/>
      <c r="V32" s="10">
        <v>-2658</v>
      </c>
      <c r="W32" s="31">
        <v>-2062</v>
      </c>
      <c r="X32" s="31">
        <v>-1363</v>
      </c>
      <c r="Y32" s="10">
        <v>-1381</v>
      </c>
      <c r="Z32" s="63">
        <v>-7464</v>
      </c>
      <c r="AA32" s="10"/>
      <c r="AB32" s="10">
        <v>-315</v>
      </c>
      <c r="AC32" s="31">
        <v>-550</v>
      </c>
      <c r="AD32" s="31">
        <v>-314</v>
      </c>
      <c r="AE32" s="10">
        <v>-410</v>
      </c>
      <c r="AF32" s="63">
        <v>-1589</v>
      </c>
    </row>
    <row r="33" spans="2:32" s="4" customFormat="1" x14ac:dyDescent="0.2">
      <c r="B33" s="49" t="s">
        <v>141</v>
      </c>
      <c r="C33" s="2"/>
      <c r="D33" s="31">
        <v>-1393</v>
      </c>
      <c r="E33" s="31">
        <v>-1039</v>
      </c>
      <c r="F33" s="31">
        <v>-1697</v>
      </c>
      <c r="G33" s="31">
        <v>-1573</v>
      </c>
      <c r="H33" s="61">
        <v>-5702</v>
      </c>
      <c r="I33" s="31"/>
      <c r="J33" s="31">
        <v>-1393</v>
      </c>
      <c r="K33" s="10">
        <v>-2473</v>
      </c>
      <c r="L33" s="10">
        <v>-2324</v>
      </c>
      <c r="M33" s="10">
        <v>-2659</v>
      </c>
      <c r="N33" s="80">
        <v>-8849</v>
      </c>
      <c r="O33" s="10"/>
      <c r="P33" s="10">
        <v>-2326</v>
      </c>
      <c r="Q33" s="10">
        <v>-2666</v>
      </c>
      <c r="R33" s="10">
        <v>-2080</v>
      </c>
      <c r="S33" s="10">
        <v>-1887</v>
      </c>
      <c r="T33" s="63">
        <v>-8959</v>
      </c>
      <c r="U33" s="10"/>
      <c r="V33" s="10">
        <v>-1940</v>
      </c>
      <c r="W33" s="31">
        <v>-2094</v>
      </c>
      <c r="X33" s="31">
        <v>-1771</v>
      </c>
      <c r="Y33" s="10">
        <v>-1337</v>
      </c>
      <c r="Z33" s="63">
        <v>-7142</v>
      </c>
      <c r="AA33" s="10"/>
      <c r="AB33" s="10">
        <v>-1410</v>
      </c>
      <c r="AC33" s="31">
        <v>-1455</v>
      </c>
      <c r="AD33" s="31">
        <v>-1118</v>
      </c>
      <c r="AE33" s="10">
        <v>-805</v>
      </c>
      <c r="AF33" s="63">
        <v>-4788</v>
      </c>
    </row>
    <row r="34" spans="2:32" s="4" customFormat="1" x14ac:dyDescent="0.2">
      <c r="B34" s="49" t="s">
        <v>142</v>
      </c>
      <c r="C34" s="2"/>
      <c r="D34" s="31">
        <v>0</v>
      </c>
      <c r="E34" s="31">
        <v>0</v>
      </c>
      <c r="F34" s="31">
        <v>0</v>
      </c>
      <c r="G34" s="31">
        <v>0</v>
      </c>
      <c r="H34" s="61">
        <v>0</v>
      </c>
      <c r="I34" s="31"/>
      <c r="J34" s="31">
        <v>0</v>
      </c>
      <c r="K34" s="10">
        <v>0</v>
      </c>
      <c r="L34" s="10">
        <v>0</v>
      </c>
      <c r="M34" s="10">
        <v>-25087</v>
      </c>
      <c r="N34" s="80">
        <v>-25086.9372</v>
      </c>
      <c r="O34" s="10"/>
      <c r="P34" s="10">
        <v>0</v>
      </c>
      <c r="Q34" s="10">
        <v>0</v>
      </c>
      <c r="R34" s="10">
        <v>0</v>
      </c>
      <c r="S34" s="10">
        <v>0</v>
      </c>
      <c r="T34" s="63">
        <v>0</v>
      </c>
      <c r="U34" s="10"/>
      <c r="V34" s="10">
        <v>0</v>
      </c>
      <c r="W34" s="31">
        <v>0</v>
      </c>
      <c r="X34" s="31">
        <v>0</v>
      </c>
      <c r="Y34" s="10">
        <v>0</v>
      </c>
      <c r="Z34" s="63">
        <v>0</v>
      </c>
      <c r="AA34" s="10"/>
      <c r="AB34" s="10">
        <v>0</v>
      </c>
      <c r="AC34" s="31">
        <v>0</v>
      </c>
      <c r="AD34" s="31">
        <v>0</v>
      </c>
      <c r="AE34" s="10">
        <v>0</v>
      </c>
      <c r="AF34" s="63">
        <v>0</v>
      </c>
    </row>
    <row r="35" spans="2:32" s="4" customFormat="1" x14ac:dyDescent="0.2">
      <c r="B35" s="49" t="s">
        <v>143</v>
      </c>
      <c r="C35" s="2"/>
      <c r="D35" s="31">
        <v>0</v>
      </c>
      <c r="E35" s="31">
        <v>0</v>
      </c>
      <c r="F35" s="31">
        <v>0</v>
      </c>
      <c r="G35" s="31">
        <v>-710</v>
      </c>
      <c r="H35" s="61">
        <v>-710</v>
      </c>
      <c r="I35" s="31"/>
      <c r="J35" s="31">
        <v>0</v>
      </c>
      <c r="K35" s="10">
        <v>0</v>
      </c>
      <c r="L35" s="10">
        <v>0</v>
      </c>
      <c r="M35" s="10">
        <v>0</v>
      </c>
      <c r="N35" s="80">
        <v>0</v>
      </c>
      <c r="O35" s="10">
        <v>0</v>
      </c>
      <c r="P35" s="10">
        <v>0</v>
      </c>
      <c r="Q35" s="10">
        <v>-30000</v>
      </c>
      <c r="R35" s="10">
        <v>-40000</v>
      </c>
      <c r="S35" s="10">
        <v>94426</v>
      </c>
      <c r="T35" s="63">
        <v>24426</v>
      </c>
      <c r="U35" s="10"/>
      <c r="V35" s="10">
        <v>0</v>
      </c>
      <c r="W35" s="31">
        <v>0</v>
      </c>
      <c r="X35" s="31">
        <v>0</v>
      </c>
      <c r="Y35" s="10">
        <v>0</v>
      </c>
      <c r="Z35" s="63">
        <v>0</v>
      </c>
      <c r="AA35" s="10"/>
      <c r="AB35" s="10">
        <v>0</v>
      </c>
      <c r="AC35" s="31">
        <v>0</v>
      </c>
      <c r="AD35" s="31">
        <v>0</v>
      </c>
      <c r="AE35" s="10">
        <v>0</v>
      </c>
      <c r="AF35" s="63">
        <v>0</v>
      </c>
    </row>
    <row r="36" spans="2:32" x14ac:dyDescent="0.2">
      <c r="B36" s="56" t="s">
        <v>31</v>
      </c>
      <c r="C36" s="4"/>
      <c r="D36" s="40">
        <v>-2443</v>
      </c>
      <c r="E36" s="40">
        <v>-5855</v>
      </c>
      <c r="F36" s="40">
        <v>-2528</v>
      </c>
      <c r="G36" s="40">
        <v>-6235</v>
      </c>
      <c r="H36" s="62">
        <v>-17061</v>
      </c>
      <c r="I36" s="31"/>
      <c r="J36" s="40">
        <v>-2443</v>
      </c>
      <c r="K36" s="30">
        <v>-4649</v>
      </c>
      <c r="L36" s="30">
        <v>-4037</v>
      </c>
      <c r="M36" s="30">
        <v>-29803</v>
      </c>
      <c r="N36" s="86">
        <v>-40931.9372</v>
      </c>
      <c r="O36" s="30">
        <v>0</v>
      </c>
      <c r="P36" s="30">
        <v>-4439</v>
      </c>
      <c r="Q36" s="30">
        <v>-36290</v>
      </c>
      <c r="R36" s="30">
        <v>-44016</v>
      </c>
      <c r="S36" s="30">
        <v>88496</v>
      </c>
      <c r="T36" s="62">
        <v>3751</v>
      </c>
      <c r="U36" s="30"/>
      <c r="V36" s="30">
        <v>-4598</v>
      </c>
      <c r="W36" s="40">
        <v>-4156</v>
      </c>
      <c r="X36" s="40">
        <v>-3134</v>
      </c>
      <c r="Y36" s="30">
        <v>-2718</v>
      </c>
      <c r="Z36" s="62">
        <v>-14606</v>
      </c>
      <c r="AA36" s="30"/>
      <c r="AB36" s="30">
        <v>-1725</v>
      </c>
      <c r="AC36" s="40">
        <v>-2005</v>
      </c>
      <c r="AD36" s="40">
        <v>-1432</v>
      </c>
      <c r="AE36" s="30">
        <v>-1215</v>
      </c>
      <c r="AF36" s="62">
        <v>-6377</v>
      </c>
    </row>
    <row r="37" spans="2:32" s="4" customFormat="1" x14ac:dyDescent="0.2">
      <c r="B37" s="56"/>
      <c r="D37" s="40"/>
      <c r="E37" s="40"/>
      <c r="F37" s="40"/>
      <c r="G37" s="40"/>
      <c r="H37" s="62"/>
      <c r="I37" s="31"/>
      <c r="J37" s="40"/>
      <c r="K37" s="10"/>
      <c r="L37" s="30"/>
      <c r="M37" s="30"/>
      <c r="N37" s="86"/>
      <c r="O37" s="30"/>
      <c r="P37" s="30"/>
      <c r="Q37" s="10"/>
      <c r="R37" s="10"/>
      <c r="S37" s="30"/>
      <c r="T37" s="62"/>
      <c r="U37" s="30"/>
      <c r="V37" s="30"/>
      <c r="W37" s="40"/>
      <c r="X37" s="40"/>
      <c r="Y37" s="30"/>
      <c r="Z37" s="62"/>
      <c r="AA37" s="30"/>
      <c r="AB37" s="30"/>
      <c r="AC37" s="40"/>
      <c r="AD37" s="40"/>
      <c r="AE37" s="30"/>
      <c r="AF37" s="62"/>
    </row>
    <row r="38" spans="2:32" s="4" customFormat="1" x14ac:dyDescent="0.2">
      <c r="B38" s="49" t="s">
        <v>167</v>
      </c>
      <c r="D38" s="40"/>
      <c r="E38" s="40"/>
      <c r="F38" s="40"/>
      <c r="G38" s="40"/>
      <c r="H38" s="62"/>
      <c r="I38" s="31"/>
      <c r="J38" s="40"/>
      <c r="K38" s="10"/>
      <c r="L38" s="30"/>
      <c r="M38" s="30"/>
      <c r="N38" s="86"/>
      <c r="O38" s="30"/>
      <c r="P38" s="30"/>
      <c r="Q38" s="10"/>
      <c r="R38" s="10"/>
      <c r="S38" s="30"/>
      <c r="T38" s="62"/>
      <c r="U38" s="30"/>
      <c r="V38" s="30"/>
      <c r="W38" s="40"/>
      <c r="X38" s="40"/>
      <c r="Y38" s="30"/>
      <c r="Z38" s="61">
        <v>0</v>
      </c>
      <c r="AA38" s="10"/>
      <c r="AB38" s="10">
        <v>0</v>
      </c>
      <c r="AC38" s="2">
        <v>-183</v>
      </c>
      <c r="AD38" s="10">
        <v>0</v>
      </c>
      <c r="AE38" s="30">
        <v>0</v>
      </c>
      <c r="AF38" s="61">
        <v>-183</v>
      </c>
    </row>
    <row r="39" spans="2:32" x14ac:dyDescent="0.2">
      <c r="B39" s="49" t="s">
        <v>144</v>
      </c>
      <c r="D39" s="31">
        <v>0</v>
      </c>
      <c r="E39" s="31">
        <v>14581</v>
      </c>
      <c r="F39" s="31">
        <v>0</v>
      </c>
      <c r="G39" s="31">
        <v>0</v>
      </c>
      <c r="H39" s="61">
        <v>14581</v>
      </c>
      <c r="I39" s="31"/>
      <c r="J39" s="31">
        <v>0</v>
      </c>
      <c r="K39" s="31">
        <v>10148</v>
      </c>
      <c r="L39" s="31">
        <v>229948</v>
      </c>
      <c r="M39" s="31">
        <v>1012</v>
      </c>
      <c r="N39" s="61">
        <v>241108</v>
      </c>
      <c r="O39" s="2"/>
      <c r="P39" s="10">
        <v>428</v>
      </c>
      <c r="Q39" s="10">
        <v>1</v>
      </c>
      <c r="R39" s="10">
        <v>0</v>
      </c>
      <c r="S39" s="10">
        <v>9.5451500000000351</v>
      </c>
      <c r="T39" s="80">
        <v>438.54515000000004</v>
      </c>
      <c r="U39" s="2"/>
      <c r="V39" s="10">
        <v>0</v>
      </c>
      <c r="W39" s="10">
        <v>93</v>
      </c>
      <c r="X39" s="10">
        <v>184</v>
      </c>
      <c r="Y39" s="10">
        <v>0</v>
      </c>
      <c r="Z39" s="80">
        <v>277</v>
      </c>
      <c r="AA39" s="2"/>
      <c r="AB39" s="10">
        <v>0</v>
      </c>
      <c r="AC39" s="10">
        <v>0</v>
      </c>
      <c r="AD39" s="10">
        <v>0</v>
      </c>
      <c r="AE39" s="10">
        <v>0</v>
      </c>
      <c r="AF39" s="80">
        <v>0</v>
      </c>
    </row>
    <row r="40" spans="2:32" s="4" customFormat="1" x14ac:dyDescent="0.2">
      <c r="B40" s="49" t="s">
        <v>168</v>
      </c>
      <c r="C40" s="2"/>
      <c r="D40" s="31">
        <v>0</v>
      </c>
      <c r="E40" s="31">
        <v>0</v>
      </c>
      <c r="F40" s="31">
        <v>0</v>
      </c>
      <c r="G40" s="31">
        <v>0</v>
      </c>
      <c r="H40" s="61">
        <v>0</v>
      </c>
      <c r="I40" s="31"/>
      <c r="J40" s="31">
        <v>0</v>
      </c>
      <c r="K40" s="31">
        <v>0</v>
      </c>
      <c r="L40" s="31">
        <v>0</v>
      </c>
      <c r="M40" s="31">
        <v>0</v>
      </c>
      <c r="N40" s="61">
        <v>0</v>
      </c>
      <c r="O40" s="2"/>
      <c r="P40" s="10">
        <v>0</v>
      </c>
      <c r="Q40" s="10">
        <v>0</v>
      </c>
      <c r="R40" s="10">
        <v>3350</v>
      </c>
      <c r="S40" s="10">
        <v>0</v>
      </c>
      <c r="T40" s="80">
        <v>3350</v>
      </c>
      <c r="U40" s="2"/>
      <c r="V40" s="10">
        <v>1941</v>
      </c>
      <c r="W40" s="10">
        <v>0</v>
      </c>
      <c r="X40" s="10">
        <v>0</v>
      </c>
      <c r="Y40" s="10">
        <v>0</v>
      </c>
      <c r="Z40" s="80">
        <v>1941</v>
      </c>
      <c r="AA40" s="2"/>
      <c r="AB40" s="10">
        <v>0</v>
      </c>
      <c r="AC40" s="31">
        <v>0</v>
      </c>
      <c r="AD40" s="31">
        <v>0</v>
      </c>
      <c r="AE40" s="10">
        <v>0</v>
      </c>
      <c r="AF40" s="80">
        <v>0</v>
      </c>
    </row>
    <row r="41" spans="2:32" x14ac:dyDescent="0.2">
      <c r="B41" s="49" t="s">
        <v>169</v>
      </c>
      <c r="D41" s="31">
        <v>0</v>
      </c>
      <c r="E41" s="31">
        <v>0</v>
      </c>
      <c r="F41" s="31">
        <v>0</v>
      </c>
      <c r="G41" s="31">
        <v>0</v>
      </c>
      <c r="H41" s="61">
        <v>0</v>
      </c>
      <c r="I41" s="31"/>
      <c r="J41" s="2">
        <v>0</v>
      </c>
      <c r="K41" s="31">
        <v>35000</v>
      </c>
      <c r="L41" s="31">
        <v>0</v>
      </c>
      <c r="M41" s="31">
        <v>85</v>
      </c>
      <c r="N41" s="61">
        <v>35085</v>
      </c>
      <c r="O41" s="2"/>
      <c r="P41" s="2">
        <v>0</v>
      </c>
      <c r="Q41" s="2">
        <v>0</v>
      </c>
      <c r="R41" s="2">
        <v>0</v>
      </c>
      <c r="S41" s="2">
        <v>0</v>
      </c>
      <c r="T41" s="80">
        <v>0</v>
      </c>
      <c r="U41" s="2"/>
      <c r="V41" s="2">
        <v>0</v>
      </c>
      <c r="W41" s="2">
        <v>0</v>
      </c>
      <c r="X41" s="2">
        <v>0</v>
      </c>
      <c r="Y41" s="2">
        <v>0</v>
      </c>
      <c r="Z41" s="80">
        <v>0</v>
      </c>
      <c r="AA41" s="2"/>
      <c r="AB41" s="2">
        <v>0</v>
      </c>
      <c r="AC41" s="31">
        <v>0</v>
      </c>
      <c r="AD41" s="31">
        <v>0</v>
      </c>
      <c r="AE41" s="2">
        <v>0</v>
      </c>
      <c r="AF41" s="80">
        <v>0</v>
      </c>
    </row>
    <row r="42" spans="2:32" x14ac:dyDescent="0.2">
      <c r="B42" s="49" t="s">
        <v>170</v>
      </c>
      <c r="D42" s="31">
        <v>0</v>
      </c>
      <c r="E42" s="31">
        <v>-290</v>
      </c>
      <c r="F42" s="31">
        <v>0</v>
      </c>
      <c r="G42" s="31">
        <v>0</v>
      </c>
      <c r="H42" s="61">
        <v>-290</v>
      </c>
      <c r="I42" s="31"/>
      <c r="J42" s="31">
        <v>0</v>
      </c>
      <c r="K42" s="31">
        <v>-30882</v>
      </c>
      <c r="L42" s="31">
        <v>-35000</v>
      </c>
      <c r="M42" s="31">
        <v>0</v>
      </c>
      <c r="N42" s="61">
        <v>-65882</v>
      </c>
      <c r="O42" s="2"/>
      <c r="P42" s="31">
        <v>0</v>
      </c>
      <c r="Q42" s="31">
        <v>0</v>
      </c>
      <c r="R42" s="31">
        <v>-114</v>
      </c>
      <c r="S42" s="31">
        <v>-153.14474999999999</v>
      </c>
      <c r="T42" s="61">
        <v>-267.14474999999999</v>
      </c>
      <c r="U42" s="2"/>
      <c r="V42" s="10">
        <v>0</v>
      </c>
      <c r="W42" s="10">
        <v>184</v>
      </c>
      <c r="X42" s="10">
        <v>-184</v>
      </c>
      <c r="Y42" s="10">
        <v>-928</v>
      </c>
      <c r="Z42" s="80">
        <v>-928</v>
      </c>
      <c r="AA42" s="2"/>
      <c r="AB42" s="10">
        <v>-309</v>
      </c>
      <c r="AC42" s="31">
        <v>-312</v>
      </c>
      <c r="AD42" s="31">
        <v>-314</v>
      </c>
      <c r="AE42" s="10">
        <v>-318</v>
      </c>
      <c r="AF42" s="80">
        <v>-1253</v>
      </c>
    </row>
    <row r="43" spans="2:32" x14ac:dyDescent="0.2">
      <c r="B43" s="49" t="s">
        <v>145</v>
      </c>
      <c r="D43" s="31">
        <v>-1385</v>
      </c>
      <c r="E43" s="31">
        <v>-396</v>
      </c>
      <c r="F43" s="31">
        <v>-1340</v>
      </c>
      <c r="G43" s="31">
        <v>-1315</v>
      </c>
      <c r="H43" s="61">
        <v>-4436</v>
      </c>
      <c r="I43" s="31"/>
      <c r="J43" s="31">
        <v>-1385</v>
      </c>
      <c r="K43" s="31">
        <v>-1550</v>
      </c>
      <c r="L43" s="31">
        <v>-1719</v>
      </c>
      <c r="M43" s="31">
        <v>-1793</v>
      </c>
      <c r="N43" s="61">
        <v>-6447</v>
      </c>
      <c r="O43" s="2"/>
      <c r="P43" s="31">
        <v>-1873</v>
      </c>
      <c r="Q43" s="31">
        <v>-2036</v>
      </c>
      <c r="R43" s="31">
        <v>-2107</v>
      </c>
      <c r="S43" s="31">
        <v>-2266.8043642755019</v>
      </c>
      <c r="T43" s="61">
        <v>-8282.8043642755019</v>
      </c>
      <c r="U43" s="2"/>
      <c r="V43" s="31">
        <v>-2525</v>
      </c>
      <c r="W43" s="31">
        <v>-2529</v>
      </c>
      <c r="X43" s="31">
        <v>-2355</v>
      </c>
      <c r="Y43" s="31">
        <v>-2451</v>
      </c>
      <c r="Z43" s="80">
        <v>-9860</v>
      </c>
      <c r="AA43" s="2"/>
      <c r="AB43" s="31">
        <v>-2687</v>
      </c>
      <c r="AC43" s="31">
        <v>-3634</v>
      </c>
      <c r="AD43" s="31">
        <v>-4373</v>
      </c>
      <c r="AE43" s="31">
        <v>-3717</v>
      </c>
      <c r="AF43" s="80">
        <v>-14411</v>
      </c>
    </row>
    <row r="44" spans="2:32" x14ac:dyDescent="0.2">
      <c r="B44" s="56" t="s">
        <v>32</v>
      </c>
      <c r="C44" s="4"/>
      <c r="D44" s="40">
        <v>-1385</v>
      </c>
      <c r="E44" s="40">
        <v>13895</v>
      </c>
      <c r="F44" s="40">
        <v>-1340</v>
      </c>
      <c r="G44" s="40">
        <v>-1315</v>
      </c>
      <c r="H44" s="62">
        <v>9855</v>
      </c>
      <c r="I44" s="31"/>
      <c r="J44" s="40">
        <v>-1385</v>
      </c>
      <c r="K44" s="40">
        <v>12716</v>
      </c>
      <c r="L44" s="40">
        <v>193229</v>
      </c>
      <c r="M44" s="40">
        <v>-696</v>
      </c>
      <c r="N44" s="62">
        <v>203864</v>
      </c>
      <c r="O44" s="40">
        <v>0</v>
      </c>
      <c r="P44" s="40">
        <v>-1445</v>
      </c>
      <c r="Q44" s="40">
        <v>-2035</v>
      </c>
      <c r="R44" s="40">
        <v>1139</v>
      </c>
      <c r="S44" s="40">
        <v>-2420.4039642755015</v>
      </c>
      <c r="T44" s="62">
        <v>-4761.4039642755015</v>
      </c>
      <c r="U44" s="40">
        <v>0</v>
      </c>
      <c r="V44" s="40">
        <v>-584</v>
      </c>
      <c r="W44" s="40">
        <v>-2252</v>
      </c>
      <c r="X44" s="40">
        <v>-2355</v>
      </c>
      <c r="Y44" s="40">
        <v>-3379</v>
      </c>
      <c r="Z44" s="86">
        <v>-8569</v>
      </c>
      <c r="AA44" s="40">
        <v>0</v>
      </c>
      <c r="AB44" s="40">
        <v>-2996</v>
      </c>
      <c r="AC44" s="40">
        <v>-4129</v>
      </c>
      <c r="AD44" s="40">
        <v>-4687</v>
      </c>
      <c r="AE44" s="40">
        <v>-4035</v>
      </c>
      <c r="AF44" s="86">
        <v>-15846</v>
      </c>
    </row>
    <row r="45" spans="2:32" x14ac:dyDescent="0.2">
      <c r="B45" s="57"/>
      <c r="C45" s="57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Z45" s="90"/>
      <c r="AA45" s="90"/>
      <c r="AB45" s="90"/>
      <c r="AE45" s="13"/>
      <c r="AF45" s="90"/>
    </row>
    <row r="46" spans="2:32" x14ac:dyDescent="0.2">
      <c r="B46" s="56" t="s">
        <v>146</v>
      </c>
      <c r="D46" s="40">
        <v>-3691</v>
      </c>
      <c r="E46" s="40">
        <v>1528</v>
      </c>
      <c r="F46" s="40">
        <v>-2656</v>
      </c>
      <c r="G46" s="40">
        <v>-3940</v>
      </c>
      <c r="H46" s="62">
        <v>-8759</v>
      </c>
      <c r="I46" s="31"/>
      <c r="J46" s="40">
        <v>-3691</v>
      </c>
      <c r="K46" s="30">
        <v>7878</v>
      </c>
      <c r="L46" s="30">
        <v>171652</v>
      </c>
      <c r="M46" s="30">
        <v>-40733</v>
      </c>
      <c r="N46" s="86">
        <v>135108.77503547238</v>
      </c>
      <c r="O46" s="30">
        <v>0</v>
      </c>
      <c r="P46" s="30">
        <v>-7246</v>
      </c>
      <c r="Q46" s="30">
        <v>-40118</v>
      </c>
      <c r="R46" s="30">
        <v>-52564</v>
      </c>
      <c r="S46" s="30">
        <v>78077</v>
      </c>
      <c r="T46" s="62">
        <v>-21852</v>
      </c>
      <c r="U46" s="30"/>
      <c r="V46" s="30">
        <v>-14533</v>
      </c>
      <c r="W46" s="40">
        <v>11062</v>
      </c>
      <c r="X46" s="40">
        <v>-6951</v>
      </c>
      <c r="Y46" s="40">
        <v>-6717</v>
      </c>
      <c r="Z46" s="62">
        <v>-17138</v>
      </c>
      <c r="AA46" s="30"/>
      <c r="AB46" s="30">
        <v>-5048</v>
      </c>
      <c r="AC46" s="40">
        <v>-6002.8628877126066</v>
      </c>
      <c r="AD46" s="40">
        <v>-17990.137112287393</v>
      </c>
      <c r="AE46" s="40">
        <v>-9480</v>
      </c>
      <c r="AF46" s="62">
        <v>-38521</v>
      </c>
    </row>
    <row r="47" spans="2:32" x14ac:dyDescent="0.2">
      <c r="B47" s="57" t="s">
        <v>147</v>
      </c>
      <c r="D47" s="31">
        <v>23295</v>
      </c>
      <c r="E47" s="31">
        <v>19604</v>
      </c>
      <c r="F47" s="31">
        <v>21132</v>
      </c>
      <c r="G47" s="31">
        <v>18476</v>
      </c>
      <c r="H47" s="61">
        <v>23295</v>
      </c>
      <c r="I47" s="31"/>
      <c r="J47" s="31">
        <v>14536</v>
      </c>
      <c r="K47" s="10">
        <v>10845</v>
      </c>
      <c r="L47" s="10">
        <v>18723</v>
      </c>
      <c r="M47" s="10">
        <v>190375</v>
      </c>
      <c r="N47" s="80">
        <v>14536</v>
      </c>
      <c r="O47" s="10"/>
      <c r="P47" s="10">
        <v>149644</v>
      </c>
      <c r="Q47" s="10">
        <v>142398</v>
      </c>
      <c r="R47" s="10">
        <v>102280</v>
      </c>
      <c r="S47" s="10">
        <v>49716</v>
      </c>
      <c r="T47" s="61">
        <v>149645</v>
      </c>
      <c r="U47" s="10"/>
      <c r="V47" s="10">
        <v>127793.04796488414</v>
      </c>
      <c r="W47" s="31">
        <v>113260.04796488414</v>
      </c>
      <c r="X47" s="31">
        <v>124322.04796488414</v>
      </c>
      <c r="Y47" s="13">
        <v>117371.04796488414</v>
      </c>
      <c r="Z47" s="61">
        <v>127793.04796488414</v>
      </c>
      <c r="AA47" s="10"/>
      <c r="AB47" s="10">
        <v>110654.04796488414</v>
      </c>
      <c r="AC47" s="31">
        <v>105606.04796488414</v>
      </c>
      <c r="AD47" s="31">
        <v>99603.18507717154</v>
      </c>
      <c r="AE47" s="13">
        <v>81611.518664884148</v>
      </c>
      <c r="AF47" s="61">
        <v>110653.51866488415</v>
      </c>
    </row>
    <row r="48" spans="2:32" x14ac:dyDescent="0.2">
      <c r="B48" s="56" t="s">
        <v>148</v>
      </c>
      <c r="D48" s="40">
        <v>19604</v>
      </c>
      <c r="E48" s="40">
        <v>21132</v>
      </c>
      <c r="F48" s="40">
        <v>18476</v>
      </c>
      <c r="G48" s="40">
        <v>14536</v>
      </c>
      <c r="H48" s="62">
        <v>14536</v>
      </c>
      <c r="I48" s="31"/>
      <c r="J48" s="40">
        <v>10845</v>
      </c>
      <c r="K48" s="30">
        <v>18723</v>
      </c>
      <c r="L48" s="30">
        <v>190375</v>
      </c>
      <c r="M48" s="30">
        <v>149642</v>
      </c>
      <c r="N48" s="86">
        <v>149644.77503547238</v>
      </c>
      <c r="O48" s="30">
        <v>0</v>
      </c>
      <c r="P48" s="30">
        <v>142398</v>
      </c>
      <c r="Q48" s="30">
        <v>102280</v>
      </c>
      <c r="R48" s="30">
        <v>49716</v>
      </c>
      <c r="S48" s="30">
        <v>127793</v>
      </c>
      <c r="T48" s="62">
        <v>127793</v>
      </c>
      <c r="U48" s="30"/>
      <c r="V48" s="30">
        <v>113260.04796488414</v>
      </c>
      <c r="W48" s="40">
        <v>124322.04796488414</v>
      </c>
      <c r="X48" s="40">
        <v>117371.04796488414</v>
      </c>
      <c r="Y48" s="40">
        <v>110654.04796488414</v>
      </c>
      <c r="Z48" s="62">
        <v>110654.04796488414</v>
      </c>
      <c r="AA48" s="30"/>
      <c r="AB48" s="30">
        <v>105606.04796488414</v>
      </c>
      <c r="AC48" s="40">
        <v>99603.18507717154</v>
      </c>
      <c r="AD48" s="40">
        <v>81613.047964884143</v>
      </c>
      <c r="AE48" s="40">
        <v>72131.518664884148</v>
      </c>
      <c r="AF48" s="62">
        <v>72133.518664884148</v>
      </c>
    </row>
    <row r="49" spans="23:32" x14ac:dyDescent="0.2">
      <c r="AE49" s="13"/>
      <c r="AF49" s="13"/>
    </row>
    <row r="50" spans="23:32" x14ac:dyDescent="0.2">
      <c r="AC50" s="107"/>
      <c r="AD50" s="107"/>
    </row>
    <row r="51" spans="23:32" x14ac:dyDescent="0.2">
      <c r="AC51" s="107"/>
      <c r="AD51" s="107"/>
    </row>
    <row r="53" spans="23:32" x14ac:dyDescent="0.2">
      <c r="W53" s="107"/>
      <c r="X53" s="107"/>
    </row>
    <row r="54" spans="23:32" x14ac:dyDescent="0.2">
      <c r="W54" s="107"/>
      <c r="X54" s="107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  <SharedWithUsers xmlns="32da6fef-aa5d-4966-8cad-dbd3ec40f459">
      <UserInfo>
        <DisplayName>Stephan Schulz-Gohritz</DisplayName>
        <AccountId>119</AccountId>
        <AccountType/>
      </UserInfo>
      <UserInfo>
        <DisplayName>Dirk Graber</DisplayName>
        <AccountId>23</AccountId>
        <AccountType/>
      </UserInfo>
      <UserInfo>
        <DisplayName>Laura Tietze</DisplayName>
        <AccountId>12</AccountId>
        <AccountType/>
      </UserInfo>
      <UserInfo>
        <DisplayName>Irina Zhurba</DisplayName>
        <AccountId>9</AccountId>
        <AccountType/>
      </UserInfo>
      <UserInfo>
        <DisplayName>Michael Runge</DisplayName>
        <AccountId>44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6" ma:contentTypeDescription="Create a new document." ma:contentTypeScope="" ma:versionID="3e6373e2864496a2bd24b6654fdc192c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dcbab033e769306f83b0ca5803613eae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3F53C-5C89-458F-AC6A-D64678A645D2}">
  <ds:schemaRefs>
    <ds:schemaRef ds:uri="http://schemas.microsoft.com/office/2006/metadata/properties"/>
    <ds:schemaRef ds:uri="http://www.w3.org/XML/1998/namespace"/>
    <ds:schemaRef ds:uri="fb2ed48a-bb72-4e83-ae1a-8d624033926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2da6fef-aa5d-4966-8cad-dbd3ec40f45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855E17-9C53-4BFD-A41F-5AB79566657B}"/>
</file>

<file path=customXml/itemProps3.xml><?xml version="1.0" encoding="utf-8"?>
<ds:datastoreItem xmlns:ds="http://schemas.openxmlformats.org/officeDocument/2006/customXml" ds:itemID="{8116207B-9049-4A33-AD14-6ADCE465DF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overview-&gt;</vt:lpstr>
      <vt:lpstr>1_Key Metrics</vt:lpstr>
      <vt:lpstr>2_Income Statement</vt:lpstr>
      <vt:lpstr>3_Segment Reporting</vt:lpstr>
      <vt:lpstr>4_Balance sheet</vt:lpstr>
      <vt:lpstr>5_ 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Zhurba</dc:creator>
  <cp:keywords/>
  <dc:description/>
  <cp:lastModifiedBy>Irina Zhurba</cp:lastModifiedBy>
  <cp:revision/>
  <dcterms:created xsi:type="dcterms:W3CDTF">2022-10-06T07:51:04Z</dcterms:created>
  <dcterms:modified xsi:type="dcterms:W3CDTF">2025-03-20T12:47:44Z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