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sterspexde0.sharepoint.com/sites/InvestorRelations2/Shared Documents/General/Investor Relations/Reporting/Consensus/FY 2024/Q4 2024/"/>
    </mc:Choice>
  </mc:AlternateContent>
  <xr:revisionPtr revIDLastSave="1128" documentId="8_{5F42DB90-B6DD-4933-84FA-24F6699D3EF9}" xr6:coauthVersionLast="47" xr6:coauthVersionMax="47" xr10:uidLastSave="{02EC9EC4-7C62-4332-8755-2F86FDDEEFFF}"/>
  <bookViews>
    <workbookView xWindow="-120" yWindow="-120" windowWidth="29040" windowHeight="17640" tabRatio="775" firstSheet="1" activeTab="4" xr2:uid="{E2D3850F-5CA6-4E5F-BE39-2BB5FA5DFBC6}"/>
  </bookViews>
  <sheets>
    <sheet name="Jefferies" sheetId="6" state="hidden" r:id="rId1"/>
    <sheet name="Consensus 2024 FY" sheetId="15" r:id="rId2"/>
    <sheet name="Consensus 2024 Q3" sheetId="14" state="hidden" r:id="rId3"/>
    <sheet name="Consensus 2023" sheetId="1" state="hidden" r:id="rId4"/>
    <sheet name="Consensus 2025 onwards" sheetId="1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5" l="1"/>
  <c r="G22" i="15"/>
  <c r="G21" i="15"/>
  <c r="G19" i="15"/>
  <c r="G17" i="15"/>
  <c r="G22" i="14" l="1"/>
  <c r="E35" i="15" l="1"/>
  <c r="J24" i="14" l="1"/>
  <c r="I24" i="14"/>
  <c r="J22" i="14"/>
  <c r="I22" i="14"/>
  <c r="J21" i="14"/>
  <c r="I21" i="14"/>
  <c r="J19" i="14"/>
  <c r="I19" i="14"/>
  <c r="J17" i="14"/>
  <c r="I17" i="14"/>
  <c r="S24" i="14"/>
  <c r="P24" i="14"/>
  <c r="N24" i="14"/>
  <c r="L24" i="14"/>
  <c r="S22" i="14"/>
  <c r="P22" i="14"/>
  <c r="L22" i="14"/>
  <c r="S21" i="14"/>
  <c r="P21" i="14"/>
  <c r="N21" i="14"/>
  <c r="L21" i="14"/>
  <c r="P19" i="14"/>
  <c r="L19" i="14"/>
  <c r="S17" i="14"/>
  <c r="P17" i="14"/>
  <c r="N17" i="14"/>
  <c r="L17" i="14"/>
  <c r="G26" i="14"/>
  <c r="D26" i="14"/>
  <c r="E24" i="14"/>
  <c r="E22" i="14"/>
  <c r="E21" i="14"/>
  <c r="E19" i="14"/>
  <c r="E17" i="14"/>
  <c r="S19" i="14" l="1"/>
  <c r="E26" i="14"/>
  <c r="G21" i="1" l="1"/>
  <c r="G19" i="1"/>
  <c r="L26" i="14"/>
  <c r="E36" i="14"/>
  <c r="U24" i="14"/>
  <c r="W24" i="14" s="1"/>
  <c r="U22" i="14"/>
  <c r="W22" i="14" s="1"/>
  <c r="U21" i="14"/>
  <c r="W21" i="14" s="1"/>
  <c r="U19" i="14"/>
  <c r="W19" i="14" s="1"/>
  <c r="U17" i="14"/>
  <c r="W17" i="14" s="1"/>
  <c r="P26" i="14"/>
  <c r="N26" i="14"/>
  <c r="E22" i="1"/>
  <c r="E24" i="1"/>
  <c r="E21" i="1"/>
  <c r="E19" i="1"/>
  <c r="E17" i="1"/>
  <c r="U26" i="14" l="1"/>
  <c r="S26" i="14"/>
  <c r="X24" i="1" l="1"/>
  <c r="N24" i="1"/>
  <c r="G26" i="1" l="1"/>
  <c r="R19" i="1" l="1"/>
  <c r="N17" i="1"/>
  <c r="N19" i="1"/>
  <c r="N21" i="1"/>
  <c r="N22" i="1"/>
  <c r="P24" i="1"/>
  <c r="N26" i="1" l="1"/>
  <c r="P21" i="1" l="1"/>
  <c r="P17" i="1"/>
  <c r="P26" i="1" l="1"/>
  <c r="I24" i="1" l="1"/>
  <c r="I22" i="1"/>
  <c r="I21" i="1"/>
  <c r="I19" i="1"/>
  <c r="I17" i="1"/>
  <c r="J24" i="1"/>
  <c r="J22" i="1"/>
  <c r="J21" i="1"/>
  <c r="J19" i="1"/>
  <c r="J17" i="1"/>
  <c r="X22" i="1"/>
  <c r="X21" i="1"/>
  <c r="X19" i="1"/>
  <c r="X17" i="1"/>
  <c r="V24" i="1"/>
  <c r="V22" i="1"/>
  <c r="V21" i="1"/>
  <c r="V19" i="1"/>
  <c r="V17" i="1"/>
  <c r="T24" i="1"/>
  <c r="T22" i="1"/>
  <c r="T21" i="1"/>
  <c r="T19" i="1"/>
  <c r="T17" i="1"/>
  <c r="R24" i="1"/>
  <c r="R22" i="1"/>
  <c r="R21" i="1"/>
  <c r="R17" i="1"/>
  <c r="L24" i="1"/>
  <c r="Z24" i="1" s="1"/>
  <c r="L22" i="1"/>
  <c r="L21" i="1"/>
  <c r="L19" i="1"/>
  <c r="L17" i="1"/>
  <c r="Z19" i="1" l="1"/>
  <c r="Z22" i="1"/>
  <c r="Z21" i="1"/>
  <c r="Z17" i="1"/>
  <c r="G16" i="6"/>
  <c r="G18" i="6"/>
  <c r="G20" i="6"/>
  <c r="G21" i="6"/>
  <c r="G23" i="6"/>
  <c r="V26" i="1" l="1"/>
  <c r="L26" i="1"/>
  <c r="E36" i="1"/>
  <c r="D26" i="1"/>
  <c r="X26" i="1"/>
  <c r="T26" i="1" l="1"/>
  <c r="R26" i="1"/>
  <c r="E26" i="1" l="1"/>
</calcChain>
</file>

<file path=xl/sharedStrings.xml><?xml version="1.0" encoding="utf-8"?>
<sst xmlns="http://schemas.openxmlformats.org/spreadsheetml/2006/main" count="125" uniqueCount="50">
  <si>
    <t>Analyst estimates</t>
  </si>
  <si>
    <t>change</t>
  </si>
  <si>
    <t>FY 2022</t>
  </si>
  <si>
    <t>FY 2023</t>
  </si>
  <si>
    <r>
      <t>Status as of [</t>
    </r>
    <r>
      <rPr>
        <sz val="11"/>
        <color rgb="FFFF0000"/>
        <rFont val="Verdana"/>
        <family val="2"/>
      </rPr>
      <t>x</t>
    </r>
    <r>
      <rPr>
        <sz val="11"/>
        <color theme="1"/>
        <rFont val="Verdana"/>
        <family val="2"/>
      </rPr>
      <t>], Number of submissions [</t>
    </r>
    <r>
      <rPr>
        <sz val="11"/>
        <color rgb="FFFF0000"/>
        <rFont val="Verdana"/>
        <family val="2"/>
      </rPr>
      <t>x</t>
    </r>
    <r>
      <rPr>
        <sz val="11"/>
        <color theme="1"/>
        <rFont val="Verdana"/>
        <family val="2"/>
      </rPr>
      <t>]</t>
    </r>
  </si>
  <si>
    <t>Revenue</t>
  </si>
  <si>
    <t>Revenue growth</t>
  </si>
  <si>
    <t>Adjusted EBITDA</t>
  </si>
  <si>
    <t>Gross profit</t>
  </si>
  <si>
    <t>Gross profit margin (in % of revenues)</t>
  </si>
  <si>
    <t>absolute (€k)</t>
  </si>
  <si>
    <t>in EUR k</t>
  </si>
  <si>
    <t>Range</t>
  </si>
  <si>
    <t>Min</t>
  </si>
  <si>
    <t>Max</t>
  </si>
  <si>
    <t>Check</t>
  </si>
  <si>
    <t>Berenberg</t>
  </si>
  <si>
    <t>Bryan Garnier</t>
  </si>
  <si>
    <t>Jefferies</t>
  </si>
  <si>
    <t>Quirin</t>
  </si>
  <si>
    <t>Oddo</t>
  </si>
  <si>
    <t>Not public</t>
  </si>
  <si>
    <t>Q2 A</t>
  </si>
  <si>
    <t>Q2 E</t>
  </si>
  <si>
    <t>Status as of 4.08.2023</t>
  </si>
  <si>
    <t>Alster</t>
  </si>
  <si>
    <t>Q3 E</t>
  </si>
  <si>
    <t>Barclays</t>
  </si>
  <si>
    <t>Status as of 18.10.2023</t>
  </si>
  <si>
    <t>Margin (calculated)</t>
  </si>
  <si>
    <t>FY 2024</t>
  </si>
  <si>
    <t>FY 2025</t>
  </si>
  <si>
    <t>FY 22 A</t>
  </si>
  <si>
    <t>FY 23 E</t>
  </si>
  <si>
    <t>FY 23 (prelim)</t>
  </si>
  <si>
    <t>Number of submissions: 4</t>
  </si>
  <si>
    <t>Status as of 22.04.2024</t>
  </si>
  <si>
    <t>Q3 FY 23 A</t>
  </si>
  <si>
    <t>Q3 FY 24 E</t>
  </si>
  <si>
    <t>FY 24 E</t>
  </si>
  <si>
    <t>FY 23 A</t>
  </si>
  <si>
    <t>Q3 FY 24 (prelim)</t>
  </si>
  <si>
    <t>FY 2026</t>
  </si>
  <si>
    <t>FY 2027</t>
  </si>
  <si>
    <t>EBIT (new as of 2025)</t>
  </si>
  <si>
    <t>FY 25 E</t>
  </si>
  <si>
    <t>FY 26 E</t>
  </si>
  <si>
    <t>FY 27 E</t>
  </si>
  <si>
    <t>&gt;-100%</t>
  </si>
  <si>
    <t>Adjusted EBITDA (out from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</si>
</sst>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#,##0.0,,"/>
    <numFmt numFmtId="166" formatCode="#,##0_ ;\-#,##0\ "/>
  </numFmts>
  <fonts count="3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rgb="FF45233E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0"/>
      <name val="Verdana"/>
      <family val="2"/>
    </font>
    <font>
      <b/>
      <sz val="11"/>
      <color theme="1"/>
      <name val="Verdana"/>
      <family val="2"/>
    </font>
    <font>
      <sz val="11"/>
      <color theme="0"/>
      <name val="Verdana"/>
      <family val="2"/>
    </font>
    <font>
      <sz val="11"/>
      <name val="Verdana"/>
      <family val="2"/>
    </font>
    <font>
      <sz val="10"/>
      <name val="Arial"/>
      <family val="2"/>
    </font>
    <font>
      <b/>
      <sz val="11"/>
      <color rgb="FFE52D12"/>
      <name val="Verdana"/>
      <family val="2"/>
    </font>
    <font>
      <sz val="10"/>
      <color theme="1"/>
      <name val="Arial"/>
      <family val="2"/>
    </font>
    <font>
      <sz val="11"/>
      <color rgb="FFFF0000"/>
      <name val="Verdana"/>
      <family val="2"/>
    </font>
    <font>
      <b/>
      <sz val="11"/>
      <name val="Verdana"/>
      <family val="2"/>
    </font>
    <font>
      <sz val="8"/>
      <color theme="1"/>
      <name val="Verdan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45233E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E52D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BED3E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0" fontId="6" fillId="0" borderId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3" fillId="3" borderId="2" applyFill="0" applyBorder="0" applyProtection="0">
      <alignment horizontal="right" vertical="center"/>
    </xf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2" borderId="0" xfId="0" applyFont="1" applyFill="1"/>
    <xf numFmtId="0" fontId="5" fillId="2" borderId="0" xfId="0" applyFont="1" applyFill="1"/>
    <xf numFmtId="0" fontId="6" fillId="0" borderId="0" xfId="1"/>
    <xf numFmtId="0" fontId="6" fillId="0" borderId="0" xfId="1" applyProtection="1">
      <protection locked="0"/>
    </xf>
    <xf numFmtId="0" fontId="8" fillId="0" borderId="0" xfId="1" applyFont="1" applyProtection="1">
      <protection locked="0"/>
    </xf>
    <xf numFmtId="3" fontId="10" fillId="0" borderId="0" xfId="1" applyNumberFormat="1" applyFont="1"/>
    <xf numFmtId="0" fontId="8" fillId="0" borderId="1" xfId="1" applyFont="1" applyBorder="1" applyProtection="1">
      <protection locked="0"/>
    </xf>
    <xf numFmtId="0" fontId="12" fillId="0" borderId="0" xfId="1" applyFont="1" applyProtection="1">
      <protection locked="0"/>
    </xf>
    <xf numFmtId="0" fontId="10" fillId="0" borderId="0" xfId="1" applyFont="1"/>
    <xf numFmtId="3" fontId="10" fillId="0" borderId="0" xfId="1" applyNumberFormat="1" applyFont="1" applyProtection="1">
      <protection locked="0"/>
    </xf>
    <xf numFmtId="164" fontId="15" fillId="0" borderId="1" xfId="1" applyNumberFormat="1" applyFont="1" applyBorder="1" applyAlignment="1" applyProtection="1">
      <alignment horizontal="right"/>
      <protection locked="0"/>
    </xf>
    <xf numFmtId="9" fontId="10" fillId="0" borderId="0" xfId="1" applyNumberFormat="1" applyFont="1" applyProtection="1">
      <protection locked="0"/>
    </xf>
    <xf numFmtId="0" fontId="9" fillId="2" borderId="0" xfId="1" applyFont="1" applyFill="1" applyAlignment="1" applyProtection="1">
      <alignment horizontal="center" vertical="center"/>
      <protection locked="0"/>
    </xf>
    <xf numFmtId="0" fontId="9" fillId="2" borderId="0" xfId="1" applyFont="1" applyFill="1" applyAlignment="1" applyProtection="1">
      <alignment horizontal="center" vertical="center" wrapText="1"/>
      <protection locked="0"/>
    </xf>
    <xf numFmtId="3" fontId="15" fillId="4" borderId="1" xfId="1" applyNumberFormat="1" applyFont="1" applyFill="1" applyBorder="1" applyProtection="1">
      <protection locked="0"/>
    </xf>
    <xf numFmtId="164" fontId="15" fillId="4" borderId="1" xfId="1" applyNumberFormat="1" applyFont="1" applyFill="1" applyBorder="1" applyProtection="1">
      <protection locked="0"/>
    </xf>
    <xf numFmtId="164" fontId="15" fillId="0" borderId="0" xfId="1" applyNumberFormat="1" applyFont="1" applyAlignment="1" applyProtection="1">
      <alignment horizontal="right"/>
      <protection locked="0"/>
    </xf>
    <xf numFmtId="0" fontId="6" fillId="0" borderId="1" xfId="1" applyBorder="1" applyProtection="1">
      <protection locked="0"/>
    </xf>
    <xf numFmtId="164" fontId="10" fillId="4" borderId="1" xfId="1" applyNumberFormat="1" applyFont="1" applyFill="1" applyBorder="1" applyProtection="1">
      <protection locked="0"/>
    </xf>
    <xf numFmtId="164" fontId="10" fillId="0" borderId="1" xfId="1" applyNumberFormat="1" applyFont="1" applyBorder="1" applyAlignment="1" applyProtection="1">
      <alignment horizontal="right"/>
      <protection locked="0"/>
    </xf>
    <xf numFmtId="0" fontId="7" fillId="2" borderId="0" xfId="1" applyFont="1" applyFill="1" applyAlignment="1" applyProtection="1">
      <alignment horizontal="center" vertical="center"/>
      <protection locked="0"/>
    </xf>
    <xf numFmtId="0" fontId="16" fillId="0" borderId="0" xfId="1" applyFont="1"/>
    <xf numFmtId="3" fontId="15" fillId="0" borderId="1" xfId="1" applyNumberFormat="1" applyFont="1" applyBorder="1"/>
    <xf numFmtId="3" fontId="15" fillId="0" borderId="0" xfId="1" applyNumberFormat="1" applyFont="1"/>
    <xf numFmtId="164" fontId="10" fillId="0" borderId="1" xfId="1" applyNumberFormat="1" applyFont="1" applyBorder="1"/>
    <xf numFmtId="9" fontId="15" fillId="0" borderId="1" xfId="1" applyNumberFormat="1" applyFont="1" applyBorder="1"/>
    <xf numFmtId="3" fontId="15" fillId="4" borderId="0" xfId="1" applyNumberFormat="1" applyFont="1" applyFill="1" applyProtection="1">
      <protection locked="0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2" borderId="0" xfId="0" applyFont="1" applyFill="1"/>
    <xf numFmtId="0" fontId="20" fillId="2" borderId="0" xfId="0" applyFont="1" applyFill="1"/>
    <xf numFmtId="0" fontId="21" fillId="0" borderId="0" xfId="0" applyFont="1"/>
    <xf numFmtId="0" fontId="22" fillId="0" borderId="0" xfId="0" applyFont="1"/>
    <xf numFmtId="0" fontId="18" fillId="0" borderId="0" xfId="1" applyFont="1"/>
    <xf numFmtId="0" fontId="23" fillId="0" borderId="0" xfId="1" applyFont="1" applyProtection="1">
      <protection locked="0"/>
    </xf>
    <xf numFmtId="0" fontId="24" fillId="2" borderId="0" xfId="1" applyFont="1" applyFill="1" applyAlignment="1" applyProtection="1">
      <alignment horizontal="center" vertical="center"/>
      <protection locked="0"/>
    </xf>
    <xf numFmtId="0" fontId="25" fillId="5" borderId="0" xfId="1" applyFont="1" applyFill="1" applyAlignment="1" applyProtection="1">
      <alignment horizontal="center" vertical="center"/>
      <protection locked="0"/>
    </xf>
    <xf numFmtId="0" fontId="24" fillId="2" borderId="1" xfId="1" applyFont="1" applyFill="1" applyBorder="1" applyAlignment="1" applyProtection="1">
      <alignment horizontal="centerContinuous"/>
      <protection locked="0"/>
    </xf>
    <xf numFmtId="0" fontId="24" fillId="2" borderId="1" xfId="1" applyFont="1" applyFill="1" applyBorder="1" applyAlignment="1" applyProtection="1">
      <alignment horizontal="center"/>
      <protection locked="0"/>
    </xf>
    <xf numFmtId="0" fontId="18" fillId="0" borderId="0" xfId="1" applyFont="1" applyProtection="1">
      <protection locked="0"/>
    </xf>
    <xf numFmtId="0" fontId="18" fillId="2" borderId="0" xfId="1" applyFont="1" applyFill="1" applyProtection="1">
      <protection locked="0"/>
    </xf>
    <xf numFmtId="0" fontId="26" fillId="2" borderId="0" xfId="1" applyFont="1" applyFill="1" applyAlignment="1" applyProtection="1">
      <alignment horizontal="center" vertical="center"/>
      <protection locked="0"/>
    </xf>
    <xf numFmtId="0" fontId="26" fillId="2" borderId="0" xfId="1" applyFont="1" applyFill="1" applyAlignment="1" applyProtection="1">
      <alignment horizontal="center" vertical="center" wrapText="1"/>
      <protection locked="0"/>
    </xf>
    <xf numFmtId="0" fontId="20" fillId="4" borderId="0" xfId="1" applyFont="1" applyFill="1" applyAlignment="1" applyProtection="1">
      <alignment horizontal="center" vertical="center" wrapText="1"/>
      <protection locked="0"/>
    </xf>
    <xf numFmtId="0" fontId="20" fillId="5" borderId="0" xfId="1" applyFont="1" applyFill="1" applyAlignment="1" applyProtection="1">
      <alignment horizontal="center" vertical="center" wrapText="1"/>
      <protection locked="0"/>
    </xf>
    <xf numFmtId="0" fontId="27" fillId="0" borderId="1" xfId="1" applyFont="1" applyBorder="1" applyProtection="1">
      <protection locked="0"/>
    </xf>
    <xf numFmtId="3" fontId="25" fillId="0" borderId="1" xfId="1" applyNumberFormat="1" applyFont="1" applyBorder="1"/>
    <xf numFmtId="3" fontId="25" fillId="4" borderId="1" xfId="1" applyNumberFormat="1" applyFont="1" applyFill="1" applyBorder="1" applyProtection="1">
      <protection locked="0"/>
    </xf>
    <xf numFmtId="3" fontId="20" fillId="0" borderId="0" xfId="1" applyNumberFormat="1" applyFont="1"/>
    <xf numFmtId="3" fontId="20" fillId="0" borderId="0" xfId="1" applyNumberFormat="1" applyFont="1" applyProtection="1">
      <protection locked="0"/>
    </xf>
    <xf numFmtId="9" fontId="25" fillId="0" borderId="1" xfId="1" applyNumberFormat="1" applyFont="1" applyBorder="1"/>
    <xf numFmtId="164" fontId="25" fillId="4" borderId="1" xfId="5" applyNumberFormat="1" applyFont="1" applyFill="1" applyBorder="1" applyProtection="1">
      <protection locked="0"/>
    </xf>
    <xf numFmtId="0" fontId="27" fillId="0" borderId="0" xfId="1" applyFont="1" applyProtection="1">
      <protection locked="0"/>
    </xf>
    <xf numFmtId="3" fontId="25" fillId="0" borderId="0" xfId="1" applyNumberFormat="1" applyFont="1"/>
    <xf numFmtId="0" fontId="18" fillId="0" borderId="1" xfId="1" applyFont="1" applyBorder="1" applyProtection="1">
      <protection locked="0"/>
    </xf>
    <xf numFmtId="164" fontId="20" fillId="0" borderId="1" xfId="1" applyNumberFormat="1" applyFont="1" applyBorder="1"/>
    <xf numFmtId="164" fontId="20" fillId="4" borderId="1" xfId="5" applyNumberFormat="1" applyFont="1" applyFill="1" applyBorder="1" applyProtection="1">
      <protection locked="0"/>
    </xf>
    <xf numFmtId="164" fontId="18" fillId="0" borderId="0" xfId="5" applyNumberFormat="1" applyFont="1"/>
    <xf numFmtId="0" fontId="20" fillId="0" borderId="0" xfId="1" applyFont="1"/>
    <xf numFmtId="3" fontId="18" fillId="0" borderId="0" xfId="1" applyNumberFormat="1" applyFont="1"/>
    <xf numFmtId="0" fontId="6" fillId="0" borderId="0" xfId="1" applyAlignment="1">
      <alignment vertical="center"/>
    </xf>
    <xf numFmtId="0" fontId="7" fillId="2" borderId="1" xfId="1" applyFont="1" applyFill="1" applyBorder="1" applyAlignment="1" applyProtection="1">
      <alignment horizontal="center" vertical="center"/>
      <protection locked="0"/>
    </xf>
    <xf numFmtId="0" fontId="7" fillId="2" borderId="0" xfId="1" applyFont="1" applyFill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164" fontId="18" fillId="0" borderId="0" xfId="5" applyNumberFormat="1" applyFont="1" applyFill="1"/>
    <xf numFmtId="3" fontId="20" fillId="0" borderId="1" xfId="1" applyNumberFormat="1" applyFont="1" applyBorder="1" applyProtection="1">
      <protection locked="0"/>
    </xf>
    <xf numFmtId="164" fontId="20" fillId="0" borderId="1" xfId="5" applyNumberFormat="1" applyFont="1" applyFill="1" applyBorder="1" applyProtection="1">
      <protection locked="0"/>
    </xf>
    <xf numFmtId="3" fontId="20" fillId="4" borderId="1" xfId="1" applyNumberFormat="1" applyFont="1" applyFill="1" applyBorder="1" applyProtection="1">
      <protection locked="0"/>
    </xf>
    <xf numFmtId="9" fontId="20" fillId="4" borderId="1" xfId="5" applyFont="1" applyFill="1" applyBorder="1" applyProtection="1">
      <protection locked="0"/>
    </xf>
    <xf numFmtId="3" fontId="20" fillId="4" borderId="0" xfId="1" applyNumberFormat="1" applyFont="1" applyFill="1" applyProtection="1">
      <protection locked="0"/>
    </xf>
    <xf numFmtId="0" fontId="28" fillId="5" borderId="0" xfId="1" applyFont="1" applyFill="1" applyAlignment="1" applyProtection="1">
      <alignment horizontal="center" vertical="center"/>
      <protection locked="0"/>
    </xf>
    <xf numFmtId="0" fontId="29" fillId="0" borderId="0" xfId="0" applyFont="1"/>
    <xf numFmtId="0" fontId="29" fillId="5" borderId="0" xfId="1" applyFont="1" applyFill="1" applyAlignment="1" applyProtection="1">
      <alignment horizontal="center" vertical="center" wrapText="1"/>
      <protection locked="0"/>
    </xf>
    <xf numFmtId="3" fontId="29" fillId="4" borderId="1" xfId="1" applyNumberFormat="1" applyFont="1" applyFill="1" applyBorder="1" applyProtection="1">
      <protection locked="0"/>
    </xf>
    <xf numFmtId="3" fontId="29" fillId="0" borderId="0" xfId="1" applyNumberFormat="1" applyFont="1" applyProtection="1">
      <protection locked="0"/>
    </xf>
    <xf numFmtId="3" fontId="29" fillId="4" borderId="0" xfId="1" applyNumberFormat="1" applyFont="1" applyFill="1" applyProtection="1">
      <protection locked="0"/>
    </xf>
    <xf numFmtId="164" fontId="29" fillId="0" borderId="0" xfId="5" applyNumberFormat="1" applyFont="1"/>
    <xf numFmtId="9" fontId="18" fillId="0" borderId="0" xfId="0" applyNumberFormat="1" applyFont="1"/>
    <xf numFmtId="164" fontId="18" fillId="0" borderId="0" xfId="5" applyNumberFormat="1" applyFont="1" applyBorder="1"/>
    <xf numFmtId="164" fontId="29" fillId="4" borderId="1" xfId="5" applyNumberFormat="1" applyFont="1" applyFill="1" applyBorder="1" applyProtection="1">
      <protection locked="0"/>
    </xf>
    <xf numFmtId="164" fontId="18" fillId="0" borderId="0" xfId="1" applyNumberFormat="1" applyFont="1" applyProtection="1">
      <protection locked="0"/>
    </xf>
    <xf numFmtId="164" fontId="18" fillId="0" borderId="0" xfId="0" applyNumberFormat="1" applyFont="1"/>
    <xf numFmtId="9" fontId="25" fillId="4" borderId="1" xfId="5" applyFont="1" applyFill="1" applyBorder="1" applyProtection="1">
      <protection locked="0"/>
    </xf>
    <xf numFmtId="9" fontId="18" fillId="0" borderId="0" xfId="1" applyNumberFormat="1" applyFont="1"/>
    <xf numFmtId="3" fontId="25" fillId="4" borderId="0" xfId="1" applyNumberFormat="1" applyFont="1" applyFill="1" applyProtection="1">
      <protection locked="0"/>
    </xf>
    <xf numFmtId="164" fontId="18" fillId="0" borderId="0" xfId="5" applyNumberFormat="1" applyFont="1" applyProtection="1">
      <protection locked="0"/>
    </xf>
    <xf numFmtId="1" fontId="18" fillId="0" borderId="0" xfId="0" applyNumberFormat="1" applyFont="1"/>
    <xf numFmtId="1" fontId="18" fillId="0" borderId="0" xfId="5" applyNumberFormat="1" applyFont="1"/>
    <xf numFmtId="0" fontId="27" fillId="0" borderId="0" xfId="0" applyFont="1"/>
    <xf numFmtId="166" fontId="27" fillId="0" borderId="0" xfId="7" applyNumberFormat="1" applyFont="1"/>
    <xf numFmtId="0" fontId="7" fillId="2" borderId="1" xfId="1" applyFont="1" applyFill="1" applyBorder="1" applyAlignment="1" applyProtection="1">
      <alignment horizontal="center"/>
      <protection locked="0"/>
    </xf>
    <xf numFmtId="164" fontId="20" fillId="7" borderId="0" xfId="1" applyNumberFormat="1" applyFont="1" applyFill="1"/>
    <xf numFmtId="3" fontId="25" fillId="7" borderId="1" xfId="1" applyNumberFormat="1" applyFont="1" applyFill="1" applyBorder="1" applyProtection="1">
      <protection locked="0"/>
    </xf>
    <xf numFmtId="0" fontId="1" fillId="0" borderId="0" xfId="0" applyFont="1"/>
    <xf numFmtId="0" fontId="24" fillId="2" borderId="1" xfId="1" applyFont="1" applyFill="1" applyBorder="1" applyAlignment="1" applyProtection="1">
      <alignment horizontal="center"/>
      <protection locked="0"/>
    </xf>
    <xf numFmtId="0" fontId="18" fillId="6" borderId="0" xfId="0" applyFont="1" applyFill="1" applyAlignment="1">
      <alignment horizontal="center"/>
    </xf>
    <xf numFmtId="0" fontId="22" fillId="0" borderId="0" xfId="0" applyFont="1"/>
    <xf numFmtId="0" fontId="25" fillId="4" borderId="0" xfId="1" applyFont="1" applyFill="1" applyAlignment="1" applyProtection="1">
      <alignment horizontal="center" vertical="center"/>
      <protection locked="0"/>
    </xf>
  </cellXfs>
  <cellStyles count="9">
    <cellStyle name="A_Value_Mio" xfId="4" xr:uid="{46DDF1D9-5280-4D2B-A1F1-5E94295C2AA0}"/>
    <cellStyle name="Comma" xfId="7" builtinId="3"/>
    <cellStyle name="Comma 2" xfId="6" xr:uid="{B6C3B3AD-C26E-4999-A6AA-0C56C315C210}"/>
    <cellStyle name="Comma 3" xfId="8" xr:uid="{B9E91D47-63AF-4C91-A41F-10FA8CA04674}"/>
    <cellStyle name="Normal" xfId="0" builtinId="0"/>
    <cellStyle name="Normal 2" xfId="1" xr:uid="{2EDF33A4-6795-490D-8135-67A237F23CA4}"/>
    <cellStyle name="Percent" xfId="5" builtinId="5"/>
    <cellStyle name="Percent 2" xfId="2" xr:uid="{5C09B744-C610-42BB-8885-CD012B196EA4}"/>
    <cellStyle name="Prozent 5" xfId="3" xr:uid="{1A420DC8-C1C8-41FC-BD0C-818DA10F90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2269787</xdr:colOff>
      <xdr:row>3</xdr:row>
      <xdr:rowOff>95806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EACCAC-D1A8-4E0B-9A26-7FA1414A9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765087" cy="602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2283122</xdr:colOff>
      <xdr:row>2</xdr:row>
      <xdr:rowOff>187134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39CF9E-DD00-4C01-827D-E6FD70262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778422" cy="5833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2283122</xdr:colOff>
      <xdr:row>2</xdr:row>
      <xdr:rowOff>187134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4023CA-D689-4F70-9155-6557AAA2B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778422" cy="5833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2283122</xdr:colOff>
      <xdr:row>2</xdr:row>
      <xdr:rowOff>187134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855FF9-D72D-4A25-8838-7FA60C15C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772072" cy="6292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2283122</xdr:colOff>
      <xdr:row>2</xdr:row>
      <xdr:rowOff>187134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910752-B07D-4D0D-B0C4-553AA44D4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759372" cy="587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F31C1-CDD6-473F-ACAC-24D86A110C9A}">
  <sheetPr>
    <tabColor theme="6"/>
  </sheetPr>
  <dimension ref="A1:K31"/>
  <sheetViews>
    <sheetView showGridLines="0" zoomScale="85" zoomScaleNormal="85" workbookViewId="0">
      <selection activeCell="B10" sqref="B10:G23"/>
    </sheetView>
  </sheetViews>
  <sheetFormatPr defaultRowHeight="15" x14ac:dyDescent="0.25"/>
  <cols>
    <col min="2" max="2" width="45.85546875" customWidth="1"/>
    <col min="3" max="3" width="3.28515625" customWidth="1"/>
    <col min="4" max="4" width="19.42578125" customWidth="1"/>
    <col min="5" max="5" width="16.42578125" customWidth="1"/>
    <col min="6" max="6" width="1.140625" customWidth="1"/>
    <col min="7" max="7" width="18.140625" customWidth="1"/>
    <col min="8" max="8" width="6.42578125" customWidth="1"/>
  </cols>
  <sheetData>
    <row r="1" spans="1:11" s="3" customFormat="1" ht="12.75" x14ac:dyDescent="0.2"/>
    <row r="2" spans="1:11" s="3" customFormat="1" ht="12.75" x14ac:dyDescent="0.2"/>
    <row r="3" spans="1:11" s="3" customFormat="1" ht="12.75" x14ac:dyDescent="0.2"/>
    <row r="4" spans="1:11" s="3" customFormat="1" ht="12.75" x14ac:dyDescent="0.2">
      <c r="B4" s="4"/>
      <c r="D4" s="5"/>
      <c r="E4" s="5"/>
      <c r="F4" s="5"/>
      <c r="G4" s="5"/>
      <c r="H4" s="5"/>
      <c r="I4" s="5"/>
      <c r="J4" s="5"/>
      <c r="K4" s="5"/>
    </row>
    <row r="5" spans="1:11" s="3" customFormat="1" ht="4.7" customHeight="1" x14ac:dyDescent="0.2">
      <c r="A5" s="6"/>
      <c r="B5" s="6"/>
      <c r="C5" s="6"/>
      <c r="D5" s="7"/>
      <c r="E5" s="7"/>
      <c r="F5" s="7"/>
      <c r="G5" s="7"/>
      <c r="H5" s="7"/>
      <c r="I5" s="5"/>
      <c r="J5" s="5"/>
      <c r="K5" s="5"/>
    </row>
    <row r="6" spans="1:11" s="3" customFormat="1" ht="3.6" customHeight="1" x14ac:dyDescent="0.2">
      <c r="D6" s="5"/>
      <c r="E6" s="5"/>
      <c r="F6" s="5"/>
      <c r="G6" s="5"/>
      <c r="H6" s="5"/>
      <c r="I6" s="5"/>
      <c r="J6" s="5"/>
      <c r="K6" s="5"/>
    </row>
    <row r="7" spans="1:11" s="3" customFormat="1" ht="5.45" customHeight="1" x14ac:dyDescent="0.2">
      <c r="A7" s="6"/>
      <c r="B7" s="6"/>
      <c r="C7" s="6"/>
      <c r="D7" s="7"/>
      <c r="E7" s="7"/>
      <c r="F7" s="7"/>
      <c r="G7" s="7"/>
      <c r="H7" s="7"/>
      <c r="I7" s="5"/>
      <c r="J7" s="5"/>
      <c r="K7" s="5"/>
    </row>
    <row r="10" spans="1:11" ht="18" customHeight="1" x14ac:dyDescent="0.35">
      <c r="B10" s="2" t="s">
        <v>0</v>
      </c>
      <c r="C10" s="1"/>
      <c r="D10" s="1"/>
      <c r="E10" s="100"/>
      <c r="F10" s="100"/>
      <c r="G10" s="1"/>
      <c r="H10" s="1"/>
    </row>
    <row r="11" spans="1:11" ht="14.1" customHeight="1" x14ac:dyDescent="0.25">
      <c r="B11" s="8" t="s">
        <v>4</v>
      </c>
      <c r="C11" s="1"/>
      <c r="D11" s="1"/>
      <c r="E11" s="8"/>
      <c r="F11" s="8"/>
      <c r="G11" s="8"/>
      <c r="H11" s="8"/>
    </row>
    <row r="12" spans="1:11" ht="21.95" customHeight="1" x14ac:dyDescent="0.25">
      <c r="B12" s="13"/>
      <c r="C12" s="1"/>
      <c r="D12" s="26" t="s">
        <v>2</v>
      </c>
      <c r="E12" s="26" t="s">
        <v>3</v>
      </c>
      <c r="F12" s="8"/>
      <c r="G12" s="8"/>
      <c r="H12" s="8"/>
    </row>
    <row r="13" spans="1:11" x14ac:dyDescent="0.25">
      <c r="B13" s="27" t="s">
        <v>11</v>
      </c>
      <c r="C13" s="1"/>
      <c r="D13" s="8"/>
      <c r="E13" s="8"/>
      <c r="F13" s="8"/>
      <c r="G13" s="8"/>
      <c r="H13" s="8"/>
    </row>
    <row r="14" spans="1:11" x14ac:dyDescent="0.25">
      <c r="B14" s="69" t="s">
        <v>24</v>
      </c>
      <c r="C14" s="70"/>
      <c r="D14" s="18" t="s">
        <v>22</v>
      </c>
      <c r="E14" s="19" t="s">
        <v>23</v>
      </c>
      <c r="F14" s="67"/>
      <c r="G14" s="68" t="s">
        <v>1</v>
      </c>
      <c r="H14" s="9"/>
    </row>
    <row r="15" spans="1:11" x14ac:dyDescent="0.25">
      <c r="B15" s="8"/>
      <c r="C15" s="1"/>
      <c r="D15" s="8"/>
      <c r="E15" s="8"/>
      <c r="F15" s="8"/>
      <c r="G15" s="8"/>
      <c r="H15" s="8"/>
    </row>
    <row r="16" spans="1:11" x14ac:dyDescent="0.25">
      <c r="B16" s="12" t="s">
        <v>5</v>
      </c>
      <c r="C16" s="1"/>
      <c r="D16" s="28">
        <v>61104</v>
      </c>
      <c r="E16" s="20">
        <v>67000</v>
      </c>
      <c r="F16" s="8"/>
      <c r="G16" s="16">
        <f>E16/D16-1</f>
        <v>9.6491228070175517E-2</v>
      </c>
      <c r="H16" s="8"/>
    </row>
    <row r="17" spans="2:8" x14ac:dyDescent="0.25">
      <c r="B17" s="8"/>
      <c r="C17" s="1"/>
      <c r="D17" s="11"/>
      <c r="E17" s="15"/>
      <c r="F17" s="15"/>
      <c r="G17" s="15"/>
      <c r="H17" s="9"/>
    </row>
    <row r="18" spans="2:8" x14ac:dyDescent="0.25">
      <c r="B18" s="12" t="s">
        <v>6</v>
      </c>
      <c r="C18" s="1"/>
      <c r="D18" s="31">
        <v>0.09</v>
      </c>
      <c r="E18" s="21">
        <v>9.6000000000000002E-2</v>
      </c>
      <c r="F18" s="8"/>
      <c r="G18" s="16">
        <f>E18-D18</f>
        <v>6.0000000000000053E-3</v>
      </c>
      <c r="H18" s="15"/>
    </row>
    <row r="19" spans="2:8" x14ac:dyDescent="0.25">
      <c r="B19" s="8"/>
      <c r="C19" s="1"/>
      <c r="D19" s="11"/>
      <c r="E19" s="15"/>
      <c r="F19" s="8"/>
      <c r="G19" s="17"/>
      <c r="H19" s="9"/>
    </row>
    <row r="20" spans="2:8" x14ac:dyDescent="0.25">
      <c r="B20" s="10" t="s">
        <v>8</v>
      </c>
      <c r="C20" s="1"/>
      <c r="D20" s="29">
        <v>28599</v>
      </c>
      <c r="E20" s="32">
        <v>32000</v>
      </c>
      <c r="F20" s="8"/>
      <c r="G20" s="22">
        <f>E20/D20-1</f>
        <v>0.1189202419665023</v>
      </c>
      <c r="H20" s="8"/>
    </row>
    <row r="21" spans="2:8" x14ac:dyDescent="0.25">
      <c r="B21" s="23" t="s">
        <v>9</v>
      </c>
      <c r="C21" s="1"/>
      <c r="D21" s="30">
        <v>0.46800000000000003</v>
      </c>
      <c r="E21" s="24">
        <v>0.47799999999999998</v>
      </c>
      <c r="F21" s="8"/>
      <c r="G21" s="25">
        <f>E21-D21</f>
        <v>9.9999999999999534E-3</v>
      </c>
      <c r="H21" s="8"/>
    </row>
    <row r="22" spans="2:8" ht="17.100000000000001" customHeight="1" x14ac:dyDescent="0.25">
      <c r="B22" s="8"/>
      <c r="C22" s="1"/>
      <c r="D22" s="11"/>
      <c r="E22" s="15"/>
      <c r="F22" s="8"/>
      <c r="G22" s="17"/>
      <c r="H22" s="8"/>
    </row>
    <row r="23" spans="2:8" ht="17.100000000000001" customHeight="1" x14ac:dyDescent="0.25">
      <c r="B23" s="12" t="s">
        <v>7</v>
      </c>
      <c r="C23" s="1"/>
      <c r="D23" s="28">
        <v>583</v>
      </c>
      <c r="E23" s="20">
        <v>1000</v>
      </c>
      <c r="F23" s="8"/>
      <c r="G23" s="16">
        <f>E23/D23-1</f>
        <v>0.71526586620926236</v>
      </c>
      <c r="H23" s="8"/>
    </row>
    <row r="25" spans="2:8" x14ac:dyDescent="0.25">
      <c r="B25" s="8"/>
      <c r="C25" s="1"/>
      <c r="D25" s="8"/>
      <c r="E25" s="8"/>
      <c r="F25" s="8"/>
      <c r="G25" s="8"/>
      <c r="H25" s="8"/>
    </row>
    <row r="26" spans="2:8" x14ac:dyDescent="0.25">
      <c r="B26" s="8"/>
      <c r="C26" s="1"/>
      <c r="D26" s="8"/>
      <c r="E26" s="8"/>
      <c r="F26" s="8"/>
      <c r="G26" s="8"/>
      <c r="H26" s="8"/>
    </row>
    <row r="27" spans="2:8" x14ac:dyDescent="0.25">
      <c r="B27" s="8"/>
      <c r="C27" s="1"/>
      <c r="D27" s="8"/>
      <c r="E27" s="8"/>
      <c r="F27" s="8"/>
      <c r="G27" s="8"/>
      <c r="H27" s="8"/>
    </row>
    <row r="28" spans="2:8" x14ac:dyDescent="0.25">
      <c r="B28" s="8"/>
      <c r="C28" s="1"/>
      <c r="D28" s="8"/>
      <c r="E28" s="8"/>
      <c r="F28" s="8"/>
      <c r="G28" s="8"/>
      <c r="H28" s="8"/>
    </row>
    <row r="29" spans="2:8" x14ac:dyDescent="0.25">
      <c r="B29" s="14"/>
      <c r="C29" s="1"/>
      <c r="D29" s="8"/>
      <c r="E29" s="8"/>
      <c r="F29" s="8"/>
      <c r="G29" s="8"/>
      <c r="H29" s="8"/>
    </row>
    <row r="30" spans="2:8" x14ac:dyDescent="0.25">
      <c r="C30" s="1"/>
    </row>
    <row r="31" spans="2:8" x14ac:dyDescent="0.25">
      <c r="C31" s="1"/>
    </row>
  </sheetData>
  <mergeCells count="1">
    <mergeCell ref="E10:F10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B7298-71DA-42AF-9F38-C08F2A94C725}">
  <sheetPr>
    <tabColor theme="9" tint="0.39997558519241921"/>
  </sheetPr>
  <dimension ref="A1:U35"/>
  <sheetViews>
    <sheetView showGridLines="0" zoomScale="85" zoomScaleNormal="85" workbookViewId="0">
      <selection activeCell="G31" sqref="G31"/>
    </sheetView>
  </sheetViews>
  <sheetFormatPr defaultColWidth="8.85546875" defaultRowHeight="15.75" x14ac:dyDescent="0.25"/>
  <cols>
    <col min="1" max="1" width="8.85546875" style="33"/>
    <col min="2" max="2" width="45.7109375" style="33" customWidth="1"/>
    <col min="3" max="3" width="3.28515625" style="33" customWidth="1"/>
    <col min="4" max="4" width="19.42578125" style="33" customWidth="1"/>
    <col min="5" max="5" width="16.28515625" style="33" customWidth="1"/>
    <col min="6" max="6" width="1.28515625" style="33" customWidth="1"/>
    <col min="7" max="7" width="18.28515625" customWidth="1"/>
    <col min="8" max="9" width="10.28515625" style="33" bestFit="1" customWidth="1"/>
    <col min="10" max="10" width="7.140625" style="33" customWidth="1"/>
    <col min="11" max="11" width="12" style="33" customWidth="1"/>
    <col min="12" max="12" width="1.5703125" style="33" customWidth="1"/>
    <col min="13" max="13" width="15.28515625" style="33" hidden="1" customWidth="1"/>
    <col min="14" max="14" width="1.5703125" style="33" customWidth="1"/>
    <col min="15" max="15" width="15.28515625" style="33" customWidth="1"/>
    <col min="16" max="16" width="1.5703125" style="33" customWidth="1"/>
    <col min="17" max="17" width="13.7109375" style="33" customWidth="1"/>
    <col min="18" max="18" width="1.5703125" style="33" customWidth="1"/>
    <col min="19" max="19" width="13.28515625" style="33" customWidth="1"/>
    <col min="20" max="16384" width="8.85546875" style="33"/>
  </cols>
  <sheetData>
    <row r="1" spans="1:21" x14ac:dyDescent="0.25">
      <c r="G1" s="3"/>
    </row>
    <row r="2" spans="1:21" x14ac:dyDescent="0.25">
      <c r="G2" s="3"/>
    </row>
    <row r="3" spans="1:21" x14ac:dyDescent="0.25">
      <c r="G3" s="3"/>
    </row>
    <row r="4" spans="1:21" x14ac:dyDescent="0.25">
      <c r="B4" s="34"/>
      <c r="D4" s="35"/>
      <c r="E4" s="35"/>
      <c r="F4" s="35"/>
      <c r="G4" s="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</row>
    <row r="5" spans="1:21" ht="4.9000000000000004" customHeight="1" x14ac:dyDescent="0.25">
      <c r="A5" s="36"/>
      <c r="B5" s="36"/>
      <c r="C5" s="36"/>
      <c r="D5" s="37"/>
      <c r="E5" s="37"/>
      <c r="F5" s="37"/>
      <c r="G5" s="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ht="3.6" customHeight="1" x14ac:dyDescent="0.25">
      <c r="D6" s="35"/>
      <c r="E6" s="35"/>
      <c r="F6" s="35"/>
      <c r="G6" s="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5.45" customHeight="1" x14ac:dyDescent="0.25">
      <c r="A7" s="36"/>
      <c r="B7" s="36"/>
      <c r="C7" s="36"/>
      <c r="D7" s="37"/>
      <c r="E7" s="37"/>
      <c r="F7" s="37"/>
      <c r="G7" s="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10" spans="1:21" ht="18" customHeight="1" x14ac:dyDescent="0.25">
      <c r="B10" s="38" t="s">
        <v>0</v>
      </c>
      <c r="C10" s="39"/>
      <c r="D10" s="39"/>
      <c r="E10" s="39"/>
      <c r="F10" s="39"/>
      <c r="G10" s="1"/>
    </row>
    <row r="11" spans="1:21" ht="13.9" customHeight="1" x14ac:dyDescent="0.25">
      <c r="B11" s="40" t="s">
        <v>35</v>
      </c>
      <c r="C11" s="39"/>
      <c r="D11" s="39"/>
      <c r="E11" s="40"/>
      <c r="F11" s="40"/>
      <c r="G11" s="8"/>
    </row>
    <row r="12" spans="1:21" ht="22.15" customHeight="1" x14ac:dyDescent="0.25">
      <c r="B12" s="41"/>
      <c r="C12" s="39"/>
      <c r="D12" s="42" t="s">
        <v>3</v>
      </c>
      <c r="E12" s="42" t="s">
        <v>30</v>
      </c>
      <c r="F12" s="40"/>
      <c r="G12" s="8"/>
    </row>
    <row r="13" spans="1:21" x14ac:dyDescent="0.25">
      <c r="B13" s="40" t="s">
        <v>11</v>
      </c>
      <c r="C13" s="39"/>
      <c r="D13" s="40"/>
      <c r="E13" s="40"/>
      <c r="F13" s="40"/>
      <c r="G13" s="8"/>
    </row>
    <row r="14" spans="1:21" x14ac:dyDescent="0.25">
      <c r="B14" s="69" t="s">
        <v>36</v>
      </c>
      <c r="C14" s="39"/>
      <c r="D14" s="101" t="s">
        <v>10</v>
      </c>
      <c r="E14" s="101"/>
      <c r="F14" s="40"/>
      <c r="G14" s="97" t="s">
        <v>1</v>
      </c>
    </row>
    <row r="15" spans="1:21" x14ac:dyDescent="0.25">
      <c r="B15" s="47"/>
      <c r="C15" s="39"/>
      <c r="D15" s="48" t="s">
        <v>40</v>
      </c>
      <c r="E15" s="49" t="s">
        <v>39</v>
      </c>
      <c r="F15" s="40"/>
      <c r="G15" s="18"/>
    </row>
    <row r="16" spans="1:21" x14ac:dyDescent="0.25">
      <c r="B16" s="40"/>
      <c r="C16" s="39"/>
      <c r="D16" s="8"/>
      <c r="E16" s="40"/>
      <c r="F16" s="40"/>
      <c r="G16" s="8"/>
    </row>
    <row r="17" spans="2:7" x14ac:dyDescent="0.25">
      <c r="B17" s="52" t="s">
        <v>5</v>
      </c>
      <c r="C17" s="39"/>
      <c r="D17" s="28">
        <v>223530</v>
      </c>
      <c r="E17" s="54">
        <v>216162</v>
      </c>
      <c r="F17" s="40"/>
      <c r="G17" s="16">
        <f>E17/D17-1</f>
        <v>-3.2962018521003889E-2</v>
      </c>
    </row>
    <row r="18" spans="2:7" x14ac:dyDescent="0.25">
      <c r="B18" s="40"/>
      <c r="C18" s="39"/>
      <c r="D18" s="11"/>
      <c r="E18" s="56"/>
      <c r="F18" s="56"/>
      <c r="G18" s="15"/>
    </row>
    <row r="19" spans="2:7" x14ac:dyDescent="0.25">
      <c r="B19" s="52" t="s">
        <v>6</v>
      </c>
      <c r="C19" s="39"/>
      <c r="D19" s="31">
        <v>0.06</v>
      </c>
      <c r="E19" s="58">
        <v>-3.3146825929405446E-2</v>
      </c>
      <c r="F19" s="90"/>
      <c r="G19" s="16">
        <f>E19-D19</f>
        <v>-9.3146825929405444E-2</v>
      </c>
    </row>
    <row r="20" spans="2:7" x14ac:dyDescent="0.25">
      <c r="B20" s="40"/>
      <c r="C20" s="39"/>
      <c r="D20" s="11"/>
      <c r="E20" s="56"/>
      <c r="F20" s="40"/>
      <c r="G20" s="17"/>
    </row>
    <row r="21" spans="2:7" x14ac:dyDescent="0.25">
      <c r="B21" s="59" t="s">
        <v>8</v>
      </c>
      <c r="C21" s="39"/>
      <c r="D21" s="29">
        <v>113157</v>
      </c>
      <c r="E21" s="91">
        <v>110783.5</v>
      </c>
      <c r="F21" s="40"/>
      <c r="G21" s="22">
        <f>E21/D21-1</f>
        <v>-2.0975282130137773E-2</v>
      </c>
    </row>
    <row r="22" spans="2:7" ht="16.899999999999999" customHeight="1" x14ac:dyDescent="0.25">
      <c r="B22" s="61" t="s">
        <v>9</v>
      </c>
      <c r="C22" s="39"/>
      <c r="D22" s="30">
        <v>0.50622735203328417</v>
      </c>
      <c r="E22" s="58">
        <v>0.51250307499914349</v>
      </c>
      <c r="F22" s="40"/>
      <c r="G22" s="25">
        <f>E22-D22</f>
        <v>6.2757229658593205E-3</v>
      </c>
    </row>
    <row r="23" spans="2:7" ht="16.899999999999999" customHeight="1" x14ac:dyDescent="0.25">
      <c r="B23" s="40"/>
      <c r="C23" s="39"/>
      <c r="D23" s="11"/>
      <c r="E23" s="56"/>
      <c r="F23" s="40"/>
      <c r="G23" s="17"/>
    </row>
    <row r="24" spans="2:7" x14ac:dyDescent="0.25">
      <c r="B24" s="52" t="s">
        <v>7</v>
      </c>
      <c r="C24" s="39"/>
      <c r="D24" s="28">
        <v>900</v>
      </c>
      <c r="E24" s="54">
        <v>-7081.75</v>
      </c>
      <c r="F24" s="40"/>
      <c r="G24" s="16" t="s">
        <v>48</v>
      </c>
    </row>
    <row r="25" spans="2:7" x14ac:dyDescent="0.25">
      <c r="B25" s="61" t="s">
        <v>29</v>
      </c>
      <c r="C25" s="39"/>
      <c r="D25" s="30">
        <v>4.0263051939336998E-3</v>
      </c>
      <c r="E25" s="62">
        <v>-3.2761308648143521E-2</v>
      </c>
      <c r="F25" s="40"/>
      <c r="G25" s="25">
        <f>E25-D25</f>
        <v>-3.6787613842077224E-2</v>
      </c>
    </row>
    <row r="26" spans="2:7" x14ac:dyDescent="0.25">
      <c r="B26" s="40"/>
      <c r="C26" s="39"/>
      <c r="D26" s="40"/>
      <c r="E26" s="40"/>
      <c r="F26" s="40"/>
      <c r="G26" s="8"/>
    </row>
    <row r="27" spans="2:7" x14ac:dyDescent="0.25">
      <c r="G27" s="33"/>
    </row>
    <row r="28" spans="2:7" x14ac:dyDescent="0.25">
      <c r="G28" s="33"/>
    </row>
    <row r="29" spans="2:7" x14ac:dyDescent="0.25">
      <c r="G29" s="33"/>
    </row>
    <row r="30" spans="2:7" x14ac:dyDescent="0.25">
      <c r="C30" s="39"/>
    </row>
    <row r="35" spans="4:5" ht="11.45" hidden="1" customHeight="1" x14ac:dyDescent="0.25">
      <c r="D35" s="33" t="s">
        <v>15</v>
      </c>
      <c r="E35" s="66" t="e">
        <f>MEDIAN(#REF!,#REF!,#REF!,Jefferies!E21,#REF!,#REF!)</f>
        <v>#REF!</v>
      </c>
    </row>
  </sheetData>
  <mergeCells count="1">
    <mergeCell ref="D14:E1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39056-A65F-4534-BDB0-C242A2F71BE5}">
  <sheetPr>
    <tabColor theme="9" tint="0.39997558519241921"/>
  </sheetPr>
  <dimension ref="A4:W36"/>
  <sheetViews>
    <sheetView showGridLines="0" topLeftCell="A3" zoomScale="85" zoomScaleNormal="85" workbookViewId="0">
      <selection activeCell="I35" sqref="I35"/>
    </sheetView>
  </sheetViews>
  <sheetFormatPr defaultColWidth="8.85546875" defaultRowHeight="15.75" x14ac:dyDescent="0.25"/>
  <cols>
    <col min="1" max="1" width="8.85546875" style="33"/>
    <col min="2" max="2" width="45.7109375" style="33" customWidth="1"/>
    <col min="3" max="3" width="3.28515625" style="33" customWidth="1"/>
    <col min="4" max="4" width="19.42578125" style="33" customWidth="1"/>
    <col min="5" max="5" width="16.28515625" style="33" customWidth="1"/>
    <col min="6" max="6" width="1.28515625" style="33" customWidth="1"/>
    <col min="7" max="7" width="18.28515625" style="33" customWidth="1"/>
    <col min="8" max="8" width="6.28515625" style="33" customWidth="1"/>
    <col min="9" max="10" width="10.28515625" style="33" bestFit="1" customWidth="1"/>
    <col min="11" max="11" width="7.140625" style="33" customWidth="1"/>
    <col min="12" max="12" width="12" style="33" customWidth="1"/>
    <col min="13" max="13" width="1.5703125" style="33" customWidth="1"/>
    <col min="14" max="14" width="15.28515625" style="33" hidden="1" customWidth="1"/>
    <col min="15" max="15" width="1.5703125" style="33" customWidth="1"/>
    <col min="16" max="16" width="15.28515625" style="33" customWidth="1"/>
    <col min="17" max="18" width="1.5703125" style="33" customWidth="1"/>
    <col min="19" max="19" width="13.7109375" style="33" customWidth="1"/>
    <col min="20" max="20" width="1.5703125" style="33" customWidth="1"/>
    <col min="21" max="21" width="13.28515625" style="33" customWidth="1"/>
    <col min="22" max="16384" width="8.85546875" style="33"/>
  </cols>
  <sheetData>
    <row r="4" spans="1:23" x14ac:dyDescent="0.25">
      <c r="B4" s="3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</row>
    <row r="5" spans="1:23" ht="4.9000000000000004" customHeight="1" x14ac:dyDescent="0.25">
      <c r="A5" s="36"/>
      <c r="B5" s="36"/>
      <c r="C5" s="36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23" ht="3.6" customHeight="1" x14ac:dyDescent="0.25"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23" ht="5.45" customHeight="1" x14ac:dyDescent="0.25">
      <c r="A7" s="36"/>
      <c r="B7" s="36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</row>
    <row r="9" spans="1:23" x14ac:dyDescent="0.25">
      <c r="G9" s="102" t="s">
        <v>21</v>
      </c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</row>
    <row r="10" spans="1:23" ht="18" customHeight="1" x14ac:dyDescent="0.25">
      <c r="B10" s="38" t="s">
        <v>0</v>
      </c>
      <c r="C10" s="39"/>
      <c r="D10" s="39"/>
      <c r="E10" s="103"/>
      <c r="F10" s="103"/>
      <c r="G10" s="39"/>
      <c r="H10" s="39"/>
    </row>
    <row r="11" spans="1:23" ht="13.9" customHeight="1" x14ac:dyDescent="0.25">
      <c r="B11" s="40" t="s">
        <v>35</v>
      </c>
      <c r="C11" s="39"/>
      <c r="D11" s="39"/>
      <c r="E11" s="40"/>
      <c r="F11" s="40"/>
      <c r="G11" s="40"/>
      <c r="H11" s="40"/>
      <c r="N11" s="78"/>
    </row>
    <row r="12" spans="1:23" ht="22.15" customHeight="1" x14ac:dyDescent="0.25">
      <c r="B12" s="41"/>
      <c r="C12" s="39"/>
      <c r="D12" s="42" t="s">
        <v>3</v>
      </c>
      <c r="E12" s="42" t="s">
        <v>30</v>
      </c>
      <c r="F12" s="40"/>
      <c r="G12" s="42" t="s">
        <v>30</v>
      </c>
      <c r="H12" s="40"/>
      <c r="I12" s="104" t="s">
        <v>12</v>
      </c>
      <c r="J12" s="104"/>
      <c r="L12" s="43" t="s">
        <v>25</v>
      </c>
      <c r="N12" s="77" t="s">
        <v>16</v>
      </c>
      <c r="P12" s="43" t="s">
        <v>17</v>
      </c>
      <c r="S12" s="43" t="s">
        <v>19</v>
      </c>
      <c r="U12" s="43" t="s">
        <v>20</v>
      </c>
    </row>
    <row r="13" spans="1:23" x14ac:dyDescent="0.25">
      <c r="B13" s="40" t="s">
        <v>11</v>
      </c>
      <c r="C13" s="39"/>
      <c r="D13" s="40"/>
      <c r="E13" s="40"/>
      <c r="F13" s="40"/>
      <c r="G13" s="40"/>
      <c r="H13" s="40"/>
      <c r="N13" s="78"/>
    </row>
    <row r="14" spans="1:23" x14ac:dyDescent="0.25">
      <c r="B14" s="69" t="s">
        <v>36</v>
      </c>
      <c r="C14" s="39"/>
      <c r="D14" s="44" t="s">
        <v>10</v>
      </c>
      <c r="E14" s="44"/>
      <c r="F14" s="40"/>
      <c r="G14" s="45"/>
      <c r="H14" s="46"/>
      <c r="N14" s="78"/>
    </row>
    <row r="15" spans="1:23" x14ac:dyDescent="0.25">
      <c r="B15" s="47"/>
      <c r="C15" s="39"/>
      <c r="D15" s="48" t="s">
        <v>37</v>
      </c>
      <c r="E15" s="49" t="s">
        <v>38</v>
      </c>
      <c r="F15" s="40"/>
      <c r="G15" s="49" t="s">
        <v>41</v>
      </c>
      <c r="H15" s="40"/>
      <c r="I15" s="50" t="s">
        <v>13</v>
      </c>
      <c r="J15" s="50" t="s">
        <v>14</v>
      </c>
      <c r="L15" s="51" t="s">
        <v>33</v>
      </c>
      <c r="N15" s="79" t="s">
        <v>33</v>
      </c>
      <c r="P15" s="51" t="s">
        <v>33</v>
      </c>
      <c r="S15" s="51" t="s">
        <v>33</v>
      </c>
      <c r="U15" s="51" t="s">
        <v>26</v>
      </c>
      <c r="W15" s="33" t="s">
        <v>15</v>
      </c>
    </row>
    <row r="16" spans="1:23" x14ac:dyDescent="0.25">
      <c r="B16" s="40"/>
      <c r="C16" s="39"/>
      <c r="D16" s="8"/>
      <c r="E16" s="40"/>
      <c r="F16" s="40"/>
      <c r="G16" s="40"/>
      <c r="H16" s="40"/>
      <c r="N16" s="78"/>
    </row>
    <row r="17" spans="2:23" x14ac:dyDescent="0.25">
      <c r="B17" s="52" t="s">
        <v>5</v>
      </c>
      <c r="C17" s="39"/>
      <c r="D17" s="28">
        <v>59666</v>
      </c>
      <c r="E17" s="54" t="e">
        <f>AVERAGE(#REF!)</f>
        <v>#REF!</v>
      </c>
      <c r="F17" s="40"/>
      <c r="G17" s="53">
        <v>57744</v>
      </c>
      <c r="H17" s="46"/>
      <c r="I17" s="72" t="e">
        <f>MIN(#REF!)</f>
        <v>#REF!</v>
      </c>
      <c r="J17" s="72" t="e">
        <f>MAX(#REF!)</f>
        <v>#REF!</v>
      </c>
      <c r="L17" s="74" t="e">
        <f>#REF!</f>
        <v>#REF!</v>
      </c>
      <c r="N17" s="80" t="e">
        <f>#REF!</f>
        <v>#REF!</v>
      </c>
      <c r="P17" s="74" t="e">
        <f>#REF!</f>
        <v>#REF!</v>
      </c>
      <c r="S17" s="74" t="e">
        <f>#REF!</f>
        <v>#REF!</v>
      </c>
      <c r="U17" s="74" t="e">
        <f>#REF!</f>
        <v>#REF!</v>
      </c>
      <c r="W17" s="74" t="e">
        <f>AVERAGE(L17,P17,S17,U17)</f>
        <v>#REF!</v>
      </c>
    </row>
    <row r="18" spans="2:23" x14ac:dyDescent="0.25">
      <c r="B18" s="40"/>
      <c r="C18" s="39"/>
      <c r="D18" s="11"/>
      <c r="E18" s="56"/>
      <c r="F18" s="56"/>
      <c r="G18" s="55"/>
      <c r="H18" s="56"/>
      <c r="L18" s="56"/>
      <c r="N18" s="81"/>
      <c r="P18" s="56"/>
      <c r="S18" s="56"/>
      <c r="U18" s="56"/>
      <c r="W18" s="56"/>
    </row>
    <row r="19" spans="2:23" x14ac:dyDescent="0.25">
      <c r="B19" s="52" t="s">
        <v>6</v>
      </c>
      <c r="C19" s="39"/>
      <c r="D19" s="31">
        <v>0.02</v>
      </c>
      <c r="E19" s="58" t="e">
        <f>AVERAGE(#REF!)</f>
        <v>#REF!</v>
      </c>
      <c r="F19" s="90"/>
      <c r="G19" s="57">
        <v>-0.03</v>
      </c>
      <c r="H19" s="46"/>
      <c r="I19" s="73" t="e">
        <f>MIN(#REF!)</f>
        <v>#REF!</v>
      </c>
      <c r="J19" s="73" t="e">
        <f>MAX(#REF!)</f>
        <v>#REF!</v>
      </c>
      <c r="L19" s="63" t="e">
        <f>#REF!</f>
        <v>#REF!</v>
      </c>
      <c r="M19" s="64"/>
      <c r="N19" s="86">
        <v>0.03</v>
      </c>
      <c r="O19" s="64"/>
      <c r="P19" s="63" t="e">
        <f>#REF!</f>
        <v>#REF!</v>
      </c>
      <c r="Q19" s="64"/>
      <c r="R19" s="64"/>
      <c r="S19" s="63" t="e">
        <f>#REF!</f>
        <v>#REF!</v>
      </c>
      <c r="U19" s="63" t="e">
        <f>#REF!</f>
        <v>#REF!</v>
      </c>
      <c r="W19" s="63" t="e">
        <f>AVERAGE(L19,P19,S19,U19)</f>
        <v>#REF!</v>
      </c>
    </row>
    <row r="20" spans="2:23" x14ac:dyDescent="0.25">
      <c r="B20" s="40"/>
      <c r="C20" s="39"/>
      <c r="D20" s="11"/>
      <c r="E20" s="56"/>
      <c r="F20" s="40"/>
      <c r="G20" s="55"/>
      <c r="H20" s="40"/>
      <c r="I20" s="71"/>
      <c r="J20" s="71"/>
      <c r="L20" s="56"/>
      <c r="N20" s="81"/>
      <c r="P20" s="56"/>
      <c r="S20" s="56"/>
      <c r="U20" s="56"/>
      <c r="W20" s="56"/>
    </row>
    <row r="21" spans="2:23" x14ac:dyDescent="0.25">
      <c r="B21" s="59" t="s">
        <v>8</v>
      </c>
      <c r="C21" s="39"/>
      <c r="D21" s="29">
        <v>27299</v>
      </c>
      <c r="E21" s="91" t="e">
        <f>AVERAGE(#REF!)</f>
        <v>#REF!</v>
      </c>
      <c r="F21" s="40"/>
      <c r="G21" s="60">
        <v>28177</v>
      </c>
      <c r="H21" s="40"/>
      <c r="I21" s="56" t="e">
        <f>MIN(#REF!)</f>
        <v>#REF!</v>
      </c>
      <c r="J21" s="56" t="e">
        <f>MAX(#REF!)</f>
        <v>#REF!</v>
      </c>
      <c r="L21" s="76" t="e">
        <f>#REF!</f>
        <v>#REF!</v>
      </c>
      <c r="N21" s="82" t="e">
        <f>#REF!</f>
        <v>#REF!</v>
      </c>
      <c r="P21" s="76" t="e">
        <f>#REF!</f>
        <v>#REF!</v>
      </c>
      <c r="S21" s="76" t="e">
        <f>#REF!</f>
        <v>#REF!</v>
      </c>
      <c r="U21" s="76" t="e">
        <f>#REF!</f>
        <v>#REF!</v>
      </c>
      <c r="W21" s="74" t="e">
        <f>AVERAGE(L21,P21,S21,U21)</f>
        <v>#REF!</v>
      </c>
    </row>
    <row r="22" spans="2:23" ht="16.899999999999999" customHeight="1" x14ac:dyDescent="0.25">
      <c r="B22" s="61" t="s">
        <v>9</v>
      </c>
      <c r="C22" s="39"/>
      <c r="D22" s="30">
        <v>0.45753025173465628</v>
      </c>
      <c r="E22" s="58" t="e">
        <f>AVERAGE(#REF!)</f>
        <v>#REF!</v>
      </c>
      <c r="F22" s="40"/>
      <c r="G22" s="62">
        <f>G21/G17</f>
        <v>0.48796411748406759</v>
      </c>
      <c r="H22" s="40"/>
      <c r="I22" s="73" t="e">
        <f>MIN(#REF!)</f>
        <v>#REF!</v>
      </c>
      <c r="J22" s="73" t="e">
        <f>MAX(#REF!)</f>
        <v>#REF!</v>
      </c>
      <c r="K22" s="64"/>
      <c r="L22" s="63" t="e">
        <f>#REF!</f>
        <v>#REF!</v>
      </c>
      <c r="M22" s="85"/>
      <c r="N22" s="86">
        <v>0.46</v>
      </c>
      <c r="O22" s="85"/>
      <c r="P22" s="63" t="e">
        <f>#REF!</f>
        <v>#REF!</v>
      </c>
      <c r="Q22" s="85"/>
      <c r="R22" s="85"/>
      <c r="S22" s="63" t="e">
        <f>#REF!</f>
        <v>#REF!</v>
      </c>
      <c r="T22" s="84"/>
      <c r="U22" s="75" t="e">
        <f>#REF!</f>
        <v>#REF!</v>
      </c>
      <c r="W22" s="63" t="e">
        <f>AVERAGE(L22,P22,S22,U22)</f>
        <v>#REF!</v>
      </c>
    </row>
    <row r="23" spans="2:23" ht="16.899999999999999" customHeight="1" x14ac:dyDescent="0.25">
      <c r="B23" s="40"/>
      <c r="C23" s="39"/>
      <c r="D23" s="11"/>
      <c r="E23" s="56"/>
      <c r="F23" s="40"/>
      <c r="G23" s="55"/>
      <c r="H23" s="40"/>
      <c r="L23" s="56"/>
      <c r="N23" s="81"/>
      <c r="P23" s="56"/>
      <c r="S23" s="56"/>
      <c r="U23" s="56"/>
      <c r="W23" s="56"/>
    </row>
    <row r="24" spans="2:23" x14ac:dyDescent="0.25">
      <c r="B24" s="52" t="s">
        <v>7</v>
      </c>
      <c r="C24" s="39"/>
      <c r="D24" s="28">
        <v>239</v>
      </c>
      <c r="E24" s="54" t="e">
        <f>AVERAGE(#REF!)</f>
        <v>#REF!</v>
      </c>
      <c r="F24" s="40"/>
      <c r="G24" s="53">
        <v>-1225</v>
      </c>
      <c r="H24" s="46"/>
      <c r="I24" s="72" t="e">
        <f>MIN(#REF!)</f>
        <v>#REF!</v>
      </c>
      <c r="J24" s="72" t="e">
        <f>MAX(#REF!)</f>
        <v>#REF!</v>
      </c>
      <c r="L24" s="74" t="e">
        <f>#REF!</f>
        <v>#REF!</v>
      </c>
      <c r="N24" s="82" t="e">
        <f>#REF!</f>
        <v>#REF!</v>
      </c>
      <c r="P24" s="74" t="e">
        <f>#REF!</f>
        <v>#REF!</v>
      </c>
      <c r="S24" s="74" t="e">
        <f>#REF!</f>
        <v>#REF!</v>
      </c>
      <c r="U24" s="74" t="e">
        <f>#REF!</f>
        <v>#REF!</v>
      </c>
      <c r="W24" s="74" t="e">
        <f>AVERAGE(L24,P24,S24,U24)</f>
        <v>#REF!</v>
      </c>
    </row>
    <row r="25" spans="2:23" x14ac:dyDescent="0.25">
      <c r="B25" s="40"/>
      <c r="C25" s="39"/>
      <c r="D25" s="40"/>
      <c r="E25" s="40"/>
      <c r="F25" s="40"/>
      <c r="G25" s="40"/>
      <c r="H25" s="40"/>
      <c r="L25" s="40"/>
      <c r="N25" s="78"/>
    </row>
    <row r="26" spans="2:23" x14ac:dyDescent="0.25">
      <c r="B26" s="61" t="s">
        <v>29</v>
      </c>
      <c r="C26" s="39"/>
      <c r="D26" s="30">
        <f>D24/D17</f>
        <v>4.0056313478362884E-3</v>
      </c>
      <c r="E26" s="62" t="e">
        <f>E24/E17</f>
        <v>#REF!</v>
      </c>
      <c r="F26" s="40"/>
      <c r="G26" s="62">
        <f>G24/G17</f>
        <v>-2.1214325297866446E-2</v>
      </c>
      <c r="H26" s="40"/>
      <c r="L26" s="64" t="e">
        <f>L24/L17</f>
        <v>#REF!</v>
      </c>
      <c r="N26" s="83" t="e">
        <f>N24/N17</f>
        <v>#REF!</v>
      </c>
      <c r="P26" s="64" t="e">
        <f>P24/P17</f>
        <v>#REF!</v>
      </c>
      <c r="S26" s="64" t="e">
        <f>S24/S17</f>
        <v>#REF!</v>
      </c>
      <c r="U26" s="64" t="e">
        <f>U24/U17</f>
        <v>#REF!</v>
      </c>
    </row>
    <row r="27" spans="2:23" x14ac:dyDescent="0.25">
      <c r="B27" s="40"/>
      <c r="C27" s="39"/>
      <c r="D27" s="40"/>
      <c r="E27" s="40"/>
      <c r="F27" s="40"/>
      <c r="G27" s="40"/>
      <c r="H27" s="40"/>
      <c r="N27" s="78"/>
    </row>
    <row r="28" spans="2:23" x14ac:dyDescent="0.25">
      <c r="B28" s="40"/>
      <c r="C28" s="39"/>
      <c r="D28" s="40"/>
      <c r="F28" s="40"/>
      <c r="H28" s="40"/>
      <c r="N28" s="78"/>
    </row>
    <row r="29" spans="2:23" x14ac:dyDescent="0.25">
      <c r="B29" s="65"/>
      <c r="C29" s="39"/>
      <c r="D29" s="40"/>
      <c r="F29" s="40"/>
      <c r="G29" s="40"/>
      <c r="H29" s="40"/>
    </row>
    <row r="30" spans="2:23" x14ac:dyDescent="0.25">
      <c r="C30" s="39"/>
    </row>
    <row r="31" spans="2:23" x14ac:dyDescent="0.25">
      <c r="C31" s="39"/>
      <c r="G31" s="64"/>
    </row>
    <row r="36" spans="4:5" ht="11.45" hidden="1" customHeight="1" x14ac:dyDescent="0.25">
      <c r="D36" s="33" t="s">
        <v>15</v>
      </c>
      <c r="E36" s="66" t="e">
        <f>MEDIAN(#REF!,#REF!,#REF!,Jefferies!E21,#REF!,#REF!)</f>
        <v>#REF!</v>
      </c>
    </row>
  </sheetData>
  <mergeCells count="3">
    <mergeCell ref="G9:U9"/>
    <mergeCell ref="E10:F10"/>
    <mergeCell ref="I12:J12"/>
  </mergeCell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D5B5E-478D-4250-AA23-8132D8D20F75}">
  <sheetPr codeName="Sheet3">
    <tabColor theme="9"/>
  </sheetPr>
  <dimension ref="A4:Z36"/>
  <sheetViews>
    <sheetView showGridLines="0" zoomScale="85" zoomScaleNormal="85" workbookViewId="0">
      <selection activeCell="D12" sqref="D12:G26"/>
    </sheetView>
  </sheetViews>
  <sheetFormatPr defaultColWidth="8.85546875" defaultRowHeight="15.75" x14ac:dyDescent="0.25"/>
  <cols>
    <col min="1" max="1" width="8.85546875" style="33"/>
    <col min="2" max="2" width="45.7109375" style="33" customWidth="1"/>
    <col min="3" max="3" width="3.28515625" style="33" customWidth="1"/>
    <col min="4" max="4" width="19.42578125" style="33" customWidth="1"/>
    <col min="5" max="5" width="16.28515625" style="33" customWidth="1"/>
    <col min="6" max="6" width="1.28515625" style="33" customWidth="1"/>
    <col min="7" max="7" width="18.28515625" style="33" customWidth="1"/>
    <col min="8" max="8" width="6.28515625" style="33" customWidth="1"/>
    <col min="9" max="10" width="10.28515625" style="33" bestFit="1" customWidth="1"/>
    <col min="11" max="11" width="7.140625" style="33" customWidth="1"/>
    <col min="12" max="12" width="12" style="33" customWidth="1"/>
    <col min="13" max="13" width="1.5703125" style="33" customWidth="1"/>
    <col min="14" max="14" width="13.5703125" style="33" customWidth="1"/>
    <col min="15" max="15" width="1.5703125" style="33" customWidth="1"/>
    <col min="16" max="16" width="15.28515625" style="33" customWidth="1"/>
    <col min="17" max="17" width="1.5703125" style="33" customWidth="1"/>
    <col min="18" max="18" width="15.28515625" style="33" customWidth="1"/>
    <col min="19" max="19" width="1.5703125" style="33" customWidth="1"/>
    <col min="20" max="20" width="12.28515625" style="33" hidden="1" customWidth="1"/>
    <col min="21" max="21" width="1.5703125" style="33" hidden="1" customWidth="1"/>
    <col min="22" max="22" width="13.7109375" style="33" customWidth="1"/>
    <col min="23" max="23" width="1.5703125" style="33" customWidth="1"/>
    <col min="24" max="24" width="13.28515625" style="33" hidden="1" customWidth="1"/>
    <col min="25" max="16384" width="8.85546875" style="33"/>
  </cols>
  <sheetData>
    <row r="4" spans="1:26" x14ac:dyDescent="0.25">
      <c r="B4" s="3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4.9000000000000004" customHeight="1" x14ac:dyDescent="0.25">
      <c r="A5" s="36"/>
      <c r="B5" s="36"/>
      <c r="C5" s="36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3.6" customHeight="1" x14ac:dyDescent="0.25"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5.45" customHeight="1" x14ac:dyDescent="0.25">
      <c r="A7" s="36"/>
      <c r="B7" s="36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9" spans="1:26" x14ac:dyDescent="0.25">
      <c r="G9" s="102" t="s">
        <v>21</v>
      </c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</row>
    <row r="10" spans="1:26" ht="18" customHeight="1" x14ac:dyDescent="0.25">
      <c r="B10" s="38" t="s">
        <v>0</v>
      </c>
      <c r="C10" s="39"/>
      <c r="D10" s="39"/>
      <c r="E10" s="103"/>
      <c r="F10" s="103"/>
      <c r="G10" s="39"/>
      <c r="H10" s="39"/>
    </row>
    <row r="11" spans="1:26" ht="13.9" customHeight="1" x14ac:dyDescent="0.25">
      <c r="B11" s="40" t="s">
        <v>35</v>
      </c>
      <c r="C11" s="39"/>
      <c r="D11" s="39"/>
      <c r="E11" s="40"/>
      <c r="F11" s="40"/>
      <c r="G11" s="40"/>
      <c r="H11" s="40"/>
      <c r="P11" s="78"/>
      <c r="T11" s="78"/>
    </row>
    <row r="12" spans="1:26" ht="22.15" customHeight="1" x14ac:dyDescent="0.25">
      <c r="B12" s="41"/>
      <c r="C12" s="39"/>
      <c r="D12" s="42" t="s">
        <v>2</v>
      </c>
      <c r="E12" s="42" t="s">
        <v>3</v>
      </c>
      <c r="F12" s="40"/>
      <c r="G12" s="42" t="s">
        <v>3</v>
      </c>
      <c r="H12" s="40"/>
      <c r="I12" s="104" t="s">
        <v>12</v>
      </c>
      <c r="J12" s="104"/>
      <c r="L12" s="43" t="s">
        <v>25</v>
      </c>
      <c r="N12" s="43" t="s">
        <v>27</v>
      </c>
      <c r="P12" s="77" t="s">
        <v>16</v>
      </c>
      <c r="R12" s="43" t="s">
        <v>17</v>
      </c>
      <c r="T12" s="77" t="s">
        <v>18</v>
      </c>
      <c r="V12" s="43" t="s">
        <v>19</v>
      </c>
      <c r="X12" s="43" t="s">
        <v>20</v>
      </c>
    </row>
    <row r="13" spans="1:26" x14ac:dyDescent="0.25">
      <c r="B13" s="40" t="s">
        <v>11</v>
      </c>
      <c r="C13" s="39"/>
      <c r="D13" s="40"/>
      <c r="E13" s="40"/>
      <c r="F13" s="40"/>
      <c r="G13" s="40"/>
      <c r="H13" s="40"/>
      <c r="P13" s="78"/>
      <c r="T13" s="78"/>
    </row>
    <row r="14" spans="1:26" x14ac:dyDescent="0.25">
      <c r="B14" s="69" t="s">
        <v>28</v>
      </c>
      <c r="C14" s="39"/>
      <c r="D14" s="44" t="s">
        <v>10</v>
      </c>
      <c r="E14" s="44"/>
      <c r="F14" s="40"/>
      <c r="G14" s="45"/>
      <c r="H14" s="46"/>
      <c r="P14" s="78"/>
      <c r="T14" s="78"/>
    </row>
    <row r="15" spans="1:26" x14ac:dyDescent="0.25">
      <c r="B15" s="47"/>
      <c r="C15" s="39"/>
      <c r="D15" s="48" t="s">
        <v>32</v>
      </c>
      <c r="E15" s="49" t="s">
        <v>33</v>
      </c>
      <c r="F15" s="40"/>
      <c r="G15" s="49" t="s">
        <v>34</v>
      </c>
      <c r="H15" s="40"/>
      <c r="I15" s="50" t="s">
        <v>13</v>
      </c>
      <c r="J15" s="50" t="s">
        <v>14</v>
      </c>
      <c r="L15" s="51" t="s">
        <v>33</v>
      </c>
      <c r="N15" s="51" t="s">
        <v>33</v>
      </c>
      <c r="P15" s="79" t="s">
        <v>33</v>
      </c>
      <c r="R15" s="51" t="s">
        <v>33</v>
      </c>
      <c r="T15" s="79" t="s">
        <v>33</v>
      </c>
      <c r="V15" s="51" t="s">
        <v>33</v>
      </c>
      <c r="X15" s="51" t="s">
        <v>26</v>
      </c>
      <c r="Z15" s="33" t="s">
        <v>15</v>
      </c>
    </row>
    <row r="16" spans="1:26" x14ac:dyDescent="0.25">
      <c r="B16" s="40"/>
      <c r="C16" s="39"/>
      <c r="D16" s="8"/>
      <c r="E16" s="40"/>
      <c r="F16" s="40"/>
      <c r="G16" s="40"/>
      <c r="H16" s="40"/>
      <c r="P16" s="78"/>
      <c r="T16" s="78"/>
    </row>
    <row r="17" spans="2:26" x14ac:dyDescent="0.25">
      <c r="B17" s="52" t="s">
        <v>5</v>
      </c>
      <c r="C17" s="39"/>
      <c r="D17" s="28">
        <v>210067</v>
      </c>
      <c r="E17" s="54" t="e">
        <f>AVERAGE(#REF!)</f>
        <v>#REF!</v>
      </c>
      <c r="F17" s="40"/>
      <c r="G17" s="53">
        <v>223200</v>
      </c>
      <c r="H17" s="46"/>
      <c r="I17" s="72" t="e">
        <f>MIN(#REF!)</f>
        <v>#REF!</v>
      </c>
      <c r="J17" s="72" t="e">
        <f>MAX(#REF!)</f>
        <v>#REF!</v>
      </c>
      <c r="L17" s="74" t="e">
        <f>#REF!</f>
        <v>#REF!</v>
      </c>
      <c r="N17" s="74" t="e">
        <f>#REF!</f>
        <v>#REF!</v>
      </c>
      <c r="P17" s="80" t="e">
        <f>#REF!</f>
        <v>#REF!</v>
      </c>
      <c r="R17" s="74" t="e">
        <f>#REF!</f>
        <v>#REF!</v>
      </c>
      <c r="T17" s="80">
        <f>Jefferies!E16</f>
        <v>67000</v>
      </c>
      <c r="V17" s="74" t="e">
        <f>#REF!</f>
        <v>#REF!</v>
      </c>
      <c r="X17" s="74" t="e">
        <f>#REF!</f>
        <v>#REF!</v>
      </c>
      <c r="Z17" s="74" t="e">
        <f>MEDIAN(L17,N17,R17,V17,X17,P17)</f>
        <v>#REF!</v>
      </c>
    </row>
    <row r="18" spans="2:26" x14ac:dyDescent="0.25">
      <c r="B18" s="40"/>
      <c r="C18" s="39"/>
      <c r="D18" s="11"/>
      <c r="E18" s="56"/>
      <c r="F18" s="56"/>
      <c r="G18" s="55"/>
      <c r="H18" s="56"/>
      <c r="L18" s="56"/>
      <c r="N18" s="56"/>
      <c r="P18" s="81"/>
      <c r="R18" s="56"/>
      <c r="T18" s="81"/>
      <c r="V18" s="56"/>
      <c r="X18" s="56"/>
      <c r="Z18" s="56"/>
    </row>
    <row r="19" spans="2:26" x14ac:dyDescent="0.25">
      <c r="B19" s="52" t="s">
        <v>6</v>
      </c>
      <c r="C19" s="39"/>
      <c r="D19" s="31">
        <v>0.08</v>
      </c>
      <c r="E19" s="89" t="e">
        <f>AVERAGE(#REF!)</f>
        <v>#REF!</v>
      </c>
      <c r="F19" s="90"/>
      <c r="G19" s="57">
        <f>G17/D17-1</f>
        <v>6.2518148971518528E-2</v>
      </c>
      <c r="H19" s="87"/>
      <c r="I19" s="73" t="e">
        <f>MIN(#REF!)</f>
        <v>#REF!</v>
      </c>
      <c r="J19" s="73" t="e">
        <f>MAX(#REF!)</f>
        <v>#REF!</v>
      </c>
      <c r="K19" s="88"/>
      <c r="L19" s="63" t="e">
        <f>#REF!</f>
        <v>#REF!</v>
      </c>
      <c r="M19" s="64"/>
      <c r="N19" s="63" t="e">
        <f>#REF!</f>
        <v>#REF!</v>
      </c>
      <c r="O19" s="64"/>
      <c r="P19" s="86">
        <v>0.03</v>
      </c>
      <c r="Q19" s="64"/>
      <c r="R19" s="63" t="e">
        <f>#REF!</f>
        <v>#REF!</v>
      </c>
      <c r="S19" s="64"/>
      <c r="T19" s="86">
        <f>Jefferies!E18</f>
        <v>9.6000000000000002E-2</v>
      </c>
      <c r="U19" s="64"/>
      <c r="V19" s="63" t="e">
        <f>#REF!</f>
        <v>#REF!</v>
      </c>
      <c r="X19" s="63" t="e">
        <f>#REF!</f>
        <v>#REF!</v>
      </c>
      <c r="Z19" s="75" t="e">
        <f>MEDIAN(L19,N19,R19,V19,X19,P19)</f>
        <v>#REF!</v>
      </c>
    </row>
    <row r="20" spans="2:26" x14ac:dyDescent="0.25">
      <c r="B20" s="40"/>
      <c r="C20" s="39"/>
      <c r="D20" s="11"/>
      <c r="E20" s="56"/>
      <c r="F20" s="40"/>
      <c r="G20" s="55"/>
      <c r="H20" s="40"/>
      <c r="I20" s="71"/>
      <c r="J20" s="71"/>
      <c r="L20" s="56"/>
      <c r="N20" s="56"/>
      <c r="P20" s="81"/>
      <c r="R20" s="56"/>
      <c r="T20" s="81"/>
      <c r="V20" s="56"/>
      <c r="X20" s="56"/>
      <c r="Z20" s="56"/>
    </row>
    <row r="21" spans="2:26" x14ac:dyDescent="0.25">
      <c r="B21" s="59" t="s">
        <v>8</v>
      </c>
      <c r="C21" s="39"/>
      <c r="D21" s="29">
        <v>101885</v>
      </c>
      <c r="E21" s="54" t="e">
        <f>AVERAGE(#REF!)</f>
        <v>#REF!</v>
      </c>
      <c r="F21" s="40"/>
      <c r="G21" s="60">
        <f>G22*G17</f>
        <v>112492.8</v>
      </c>
      <c r="H21" s="40"/>
      <c r="I21" s="56" t="e">
        <f>MIN(#REF!)</f>
        <v>#REF!</v>
      </c>
      <c r="J21" s="56" t="e">
        <f>MAX(#REF!)</f>
        <v>#REF!</v>
      </c>
      <c r="L21" s="76" t="e">
        <f>#REF!</f>
        <v>#REF!</v>
      </c>
      <c r="N21" s="76" t="e">
        <f>#REF!</f>
        <v>#REF!</v>
      </c>
      <c r="P21" s="82" t="e">
        <f>#REF!</f>
        <v>#REF!</v>
      </c>
      <c r="R21" s="76" t="e">
        <f>#REF!</f>
        <v>#REF!</v>
      </c>
      <c r="T21" s="82">
        <f>Jefferies!E20</f>
        <v>32000</v>
      </c>
      <c r="V21" s="76" t="e">
        <f>#REF!</f>
        <v>#REF!</v>
      </c>
      <c r="X21" s="76" t="e">
        <f>#REF!</f>
        <v>#REF!</v>
      </c>
      <c r="Z21" s="74" t="e">
        <f>MEDIAN(L21,N21,R21,V21,X21,P21)</f>
        <v>#REF!</v>
      </c>
    </row>
    <row r="22" spans="2:26" ht="16.899999999999999" customHeight="1" x14ac:dyDescent="0.25">
      <c r="B22" s="61" t="s">
        <v>9</v>
      </c>
      <c r="C22" s="39"/>
      <c r="D22" s="30">
        <v>0.48499999999999999</v>
      </c>
      <c r="E22" s="58" t="e">
        <f>AVERAGE(#REF!)</f>
        <v>#REF!</v>
      </c>
      <c r="F22" s="40"/>
      <c r="G22" s="62">
        <v>0.504</v>
      </c>
      <c r="H22" s="40"/>
      <c r="I22" s="73" t="e">
        <f>MIN(#REF!)</f>
        <v>#REF!</v>
      </c>
      <c r="J22" s="73" t="e">
        <f>MAX(#REF!)</f>
        <v>#REF!</v>
      </c>
      <c r="K22" s="64"/>
      <c r="L22" s="63" t="e">
        <f>#REF!</f>
        <v>#REF!</v>
      </c>
      <c r="M22" s="85"/>
      <c r="N22" s="63" t="e">
        <f>#REF!</f>
        <v>#REF!</v>
      </c>
      <c r="O22" s="85"/>
      <c r="P22" s="86">
        <v>0.46</v>
      </c>
      <c r="Q22" s="85"/>
      <c r="R22" s="63" t="e">
        <f>#REF!</f>
        <v>#REF!</v>
      </c>
      <c r="S22" s="85"/>
      <c r="T22" s="86">
        <f>Jefferies!E21</f>
        <v>0.47799999999999998</v>
      </c>
      <c r="U22" s="85"/>
      <c r="V22" s="63" t="e">
        <f>#REF!</f>
        <v>#REF!</v>
      </c>
      <c r="W22" s="84"/>
      <c r="X22" s="75" t="e">
        <f>#REF!</f>
        <v>#REF!</v>
      </c>
      <c r="Z22" s="75" t="e">
        <f>MEDIAN(L22,N22,R22,V22,X22,P22)</f>
        <v>#REF!</v>
      </c>
    </row>
    <row r="23" spans="2:26" ht="16.899999999999999" customHeight="1" x14ac:dyDescent="0.25">
      <c r="B23" s="40"/>
      <c r="C23" s="39"/>
      <c r="D23" s="11"/>
      <c r="E23" s="56"/>
      <c r="F23" s="40"/>
      <c r="G23" s="55"/>
      <c r="H23" s="40"/>
      <c r="L23" s="56"/>
      <c r="N23" s="56"/>
      <c r="P23" s="81"/>
      <c r="R23" s="56"/>
      <c r="T23" s="81"/>
      <c r="V23" s="56"/>
      <c r="X23" s="56"/>
      <c r="Z23" s="56"/>
    </row>
    <row r="24" spans="2:26" x14ac:dyDescent="0.25">
      <c r="B24" s="52" t="s">
        <v>7</v>
      </c>
      <c r="C24" s="39"/>
      <c r="D24" s="28">
        <v>-8289</v>
      </c>
      <c r="E24" s="54" t="e">
        <f>AVERAGE(#REF!)</f>
        <v>#REF!</v>
      </c>
      <c r="F24" s="40"/>
      <c r="G24" s="53">
        <v>1200</v>
      </c>
      <c r="H24" s="46"/>
      <c r="I24" s="72" t="e">
        <f>MIN(#REF!)</f>
        <v>#REF!</v>
      </c>
      <c r="J24" s="72" t="e">
        <f>MAX(#REF!)</f>
        <v>#REF!</v>
      </c>
      <c r="L24" s="74" t="e">
        <f>#REF!</f>
        <v>#REF!</v>
      </c>
      <c r="N24" s="74" t="e">
        <f>#REF!</f>
        <v>#REF!</v>
      </c>
      <c r="P24" s="82" t="e">
        <f>#REF!</f>
        <v>#REF!</v>
      </c>
      <c r="R24" s="74" t="e">
        <f>#REF!</f>
        <v>#REF!</v>
      </c>
      <c r="T24" s="80">
        <f>Jefferies!E23</f>
        <v>1000</v>
      </c>
      <c r="V24" s="74" t="e">
        <f>#REF!</f>
        <v>#REF!</v>
      </c>
      <c r="X24" s="74" t="e">
        <f>#REF!</f>
        <v>#REF!</v>
      </c>
      <c r="Z24" s="74" t="e">
        <f>MEDIAN(L24,N24,R24,V24,X24,P24)</f>
        <v>#REF!</v>
      </c>
    </row>
    <row r="25" spans="2:26" x14ac:dyDescent="0.25">
      <c r="B25" s="40"/>
      <c r="C25" s="39"/>
      <c r="D25" s="40"/>
      <c r="E25" s="40"/>
      <c r="F25" s="40"/>
      <c r="G25" s="40"/>
      <c r="H25" s="40"/>
      <c r="L25" s="40"/>
      <c r="P25" s="78"/>
      <c r="T25" s="78"/>
    </row>
    <row r="26" spans="2:26" x14ac:dyDescent="0.25">
      <c r="B26" s="61" t="s">
        <v>29</v>
      </c>
      <c r="C26" s="39"/>
      <c r="D26" s="30">
        <f>D24/D17</f>
        <v>-3.9458839322692285E-2</v>
      </c>
      <c r="E26" s="62" t="e">
        <f>E24/E17</f>
        <v>#REF!</v>
      </c>
      <c r="F26" s="40"/>
      <c r="G26" s="62">
        <f>G24/G17</f>
        <v>5.3763440860215058E-3</v>
      </c>
      <c r="H26" s="40"/>
      <c r="L26" s="64" t="e">
        <f>L24/L17</f>
        <v>#REF!</v>
      </c>
      <c r="N26" s="64" t="e">
        <f>N24/N17</f>
        <v>#REF!</v>
      </c>
      <c r="P26" s="83" t="e">
        <f>P24/P17</f>
        <v>#REF!</v>
      </c>
      <c r="R26" s="64" t="e">
        <f>R24/R17</f>
        <v>#REF!</v>
      </c>
      <c r="T26" s="83">
        <f>T24/T17</f>
        <v>1.4925373134328358E-2</v>
      </c>
      <c r="V26" s="64" t="e">
        <f>V24/V17</f>
        <v>#REF!</v>
      </c>
      <c r="X26" s="64" t="e">
        <f>X24/X17</f>
        <v>#REF!</v>
      </c>
    </row>
    <row r="27" spans="2:26" x14ac:dyDescent="0.25">
      <c r="B27" s="40"/>
      <c r="C27" s="39"/>
      <c r="D27" s="40"/>
      <c r="E27" s="40"/>
      <c r="F27" s="40"/>
      <c r="G27" s="40"/>
      <c r="H27" s="40"/>
      <c r="P27" s="78"/>
      <c r="T27" s="78"/>
    </row>
    <row r="28" spans="2:26" x14ac:dyDescent="0.25">
      <c r="B28" s="40"/>
      <c r="C28" s="39"/>
      <c r="D28" s="40"/>
      <c r="F28" s="40"/>
      <c r="H28" s="40"/>
      <c r="P28" s="78"/>
      <c r="T28" s="78"/>
    </row>
    <row r="29" spans="2:26" x14ac:dyDescent="0.25">
      <c r="B29" s="65"/>
      <c r="C29" s="39"/>
      <c r="D29" s="40"/>
      <c r="F29" s="40"/>
      <c r="G29" s="40"/>
      <c r="H29" s="40"/>
    </row>
    <row r="30" spans="2:26" x14ac:dyDescent="0.25">
      <c r="C30" s="39"/>
    </row>
    <row r="31" spans="2:26" x14ac:dyDescent="0.25">
      <c r="C31" s="39"/>
      <c r="G31" s="64"/>
    </row>
    <row r="36" spans="4:5" ht="11.45" hidden="1" customHeight="1" x14ac:dyDescent="0.25">
      <c r="D36" s="33" t="s">
        <v>15</v>
      </c>
      <c r="E36" s="66" t="e">
        <f>MEDIAN(#REF!,#REF!,#REF!,Jefferies!E21,#REF!,#REF!)</f>
        <v>#REF!</v>
      </c>
    </row>
  </sheetData>
  <mergeCells count="3">
    <mergeCell ref="E10:F10"/>
    <mergeCell ref="I12:J12"/>
    <mergeCell ref="G9:X9"/>
  </mergeCell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1065C-34C0-48B2-A76C-C8C8F506EE7D}">
  <sheetPr>
    <tabColor theme="9" tint="0.39997558519241921"/>
  </sheetPr>
  <dimension ref="A4:I37"/>
  <sheetViews>
    <sheetView showGridLines="0" tabSelected="1" zoomScale="85" zoomScaleNormal="85" workbookViewId="0">
      <selection activeCell="G32" sqref="G32"/>
    </sheetView>
  </sheetViews>
  <sheetFormatPr defaultColWidth="8.85546875" defaultRowHeight="15.75" x14ac:dyDescent="0.25"/>
  <cols>
    <col min="1" max="1" width="8.85546875" style="33"/>
    <col min="2" max="2" width="45.7109375" style="33" customWidth="1"/>
    <col min="3" max="3" width="3.28515625" style="33" customWidth="1"/>
    <col min="4" max="4" width="19.42578125" style="33" customWidth="1"/>
    <col min="5" max="5" width="16.28515625" style="33" customWidth="1"/>
    <col min="6" max="8" width="18.28515625" style="33" customWidth="1"/>
    <col min="9" max="9" width="6.28515625" style="33" customWidth="1"/>
    <col min="10" max="16384" width="8.85546875" style="33"/>
  </cols>
  <sheetData>
    <row r="4" spans="1:9" x14ac:dyDescent="0.25">
      <c r="B4" s="34"/>
      <c r="D4" s="35"/>
      <c r="E4" s="35"/>
      <c r="F4" s="35"/>
      <c r="G4" s="35"/>
      <c r="H4" s="35"/>
      <c r="I4" s="35"/>
    </row>
    <row r="5" spans="1:9" ht="4.9000000000000004" customHeight="1" x14ac:dyDescent="0.25">
      <c r="A5" s="36"/>
      <c r="B5" s="36"/>
      <c r="C5" s="36"/>
      <c r="D5" s="37"/>
      <c r="E5" s="37"/>
      <c r="F5" s="37"/>
      <c r="G5" s="37"/>
      <c r="H5" s="37"/>
      <c r="I5" s="37"/>
    </row>
    <row r="6" spans="1:9" ht="3.6" customHeight="1" x14ac:dyDescent="0.25">
      <c r="D6" s="35"/>
      <c r="E6" s="35"/>
      <c r="F6" s="35"/>
      <c r="G6" s="35"/>
      <c r="H6" s="35"/>
      <c r="I6" s="35"/>
    </row>
    <row r="7" spans="1:9" ht="5.45" customHeight="1" x14ac:dyDescent="0.25">
      <c r="A7" s="36"/>
      <c r="B7" s="36"/>
      <c r="C7" s="36"/>
      <c r="D7" s="37"/>
      <c r="E7" s="37"/>
      <c r="F7" s="37"/>
      <c r="G7" s="37"/>
      <c r="H7" s="37"/>
      <c r="I7" s="37"/>
    </row>
    <row r="10" spans="1:9" ht="18" customHeight="1" x14ac:dyDescent="0.25">
      <c r="B10" s="38" t="s">
        <v>0</v>
      </c>
      <c r="C10" s="39"/>
      <c r="D10" s="39"/>
      <c r="E10" s="39"/>
      <c r="F10" s="39"/>
      <c r="G10" s="39"/>
      <c r="H10" s="39"/>
      <c r="I10" s="39"/>
    </row>
    <row r="11" spans="1:9" ht="13.9" customHeight="1" x14ac:dyDescent="0.25">
      <c r="B11" s="40" t="s">
        <v>35</v>
      </c>
      <c r="C11" s="39"/>
      <c r="D11" s="39"/>
      <c r="E11" s="40"/>
      <c r="F11" s="40"/>
      <c r="G11" s="40"/>
      <c r="H11" s="40"/>
      <c r="I11" s="40"/>
    </row>
    <row r="12" spans="1:9" ht="22.15" customHeight="1" x14ac:dyDescent="0.25">
      <c r="B12" s="41"/>
      <c r="C12" s="39"/>
      <c r="D12" s="42" t="s">
        <v>3</v>
      </c>
      <c r="E12" s="42" t="s">
        <v>30</v>
      </c>
      <c r="F12" s="42" t="s">
        <v>31</v>
      </c>
      <c r="G12" s="42" t="s">
        <v>42</v>
      </c>
      <c r="H12" s="42" t="s">
        <v>43</v>
      </c>
      <c r="I12" s="40"/>
    </row>
    <row r="13" spans="1:9" x14ac:dyDescent="0.25">
      <c r="B13" s="40" t="s">
        <v>11</v>
      </c>
      <c r="C13" s="39"/>
      <c r="D13" s="40"/>
      <c r="E13" s="40"/>
      <c r="F13" s="40"/>
      <c r="G13" s="40"/>
      <c r="H13" s="40"/>
      <c r="I13" s="40"/>
    </row>
    <row r="14" spans="1:9" x14ac:dyDescent="0.25">
      <c r="B14" s="69" t="s">
        <v>36</v>
      </c>
      <c r="C14" s="39"/>
      <c r="D14" s="101" t="s">
        <v>10</v>
      </c>
      <c r="E14" s="101"/>
      <c r="F14" s="101"/>
      <c r="G14" s="101"/>
      <c r="H14" s="101"/>
      <c r="I14" s="46"/>
    </row>
    <row r="15" spans="1:9" x14ac:dyDescent="0.25">
      <c r="B15" s="47"/>
      <c r="C15" s="39"/>
      <c r="D15" s="48" t="s">
        <v>40</v>
      </c>
      <c r="E15" s="49" t="s">
        <v>39</v>
      </c>
      <c r="F15" s="49" t="s">
        <v>45</v>
      </c>
      <c r="G15" s="49" t="s">
        <v>46</v>
      </c>
      <c r="H15" s="49" t="s">
        <v>47</v>
      </c>
      <c r="I15" s="40"/>
    </row>
    <row r="16" spans="1:9" x14ac:dyDescent="0.25">
      <c r="B16" s="40"/>
      <c r="C16" s="39"/>
      <c r="D16" s="8"/>
      <c r="E16" s="40"/>
      <c r="F16" s="40"/>
      <c r="G16" s="40"/>
      <c r="H16" s="40"/>
      <c r="I16" s="40"/>
    </row>
    <row r="17" spans="2:9" x14ac:dyDescent="0.25">
      <c r="B17" s="52" t="s">
        <v>5</v>
      </c>
      <c r="C17" s="39"/>
      <c r="D17" s="28">
        <v>223530</v>
      </c>
      <c r="E17" s="54">
        <v>216162</v>
      </c>
      <c r="F17" s="54">
        <v>215043.5</v>
      </c>
      <c r="G17" s="54">
        <v>224913.5</v>
      </c>
      <c r="H17" s="54">
        <v>234369.33333333334</v>
      </c>
      <c r="I17" s="46"/>
    </row>
    <row r="18" spans="2:9" x14ac:dyDescent="0.25">
      <c r="B18" s="40"/>
      <c r="C18" s="39"/>
      <c r="D18" s="11"/>
      <c r="E18" s="56"/>
      <c r="F18" s="56"/>
      <c r="G18" s="56"/>
      <c r="H18" s="56"/>
      <c r="I18" s="56"/>
    </row>
    <row r="19" spans="2:9" x14ac:dyDescent="0.25">
      <c r="B19" s="52" t="s">
        <v>6</v>
      </c>
      <c r="C19" s="39"/>
      <c r="D19" s="31">
        <v>0.06</v>
      </c>
      <c r="E19" s="58">
        <v>-3.3146825929405446E-2</v>
      </c>
      <c r="F19" s="58">
        <v>-5.229742693665029E-3</v>
      </c>
      <c r="G19" s="58">
        <v>4.6127829045208187E-2</v>
      </c>
      <c r="H19" s="58">
        <v>5.9672970843183591E-2</v>
      </c>
      <c r="I19" s="92"/>
    </row>
    <row r="20" spans="2:9" x14ac:dyDescent="0.25">
      <c r="B20" s="40"/>
      <c r="C20" s="39"/>
      <c r="D20" s="11"/>
      <c r="E20" s="56"/>
      <c r="F20" s="56"/>
      <c r="G20" s="56"/>
      <c r="H20" s="56"/>
      <c r="I20" s="40"/>
    </row>
    <row r="21" spans="2:9" x14ac:dyDescent="0.25">
      <c r="B21" s="59" t="s">
        <v>8</v>
      </c>
      <c r="C21" s="39"/>
      <c r="D21" s="29">
        <v>113157</v>
      </c>
      <c r="E21" s="91">
        <v>110783.5</v>
      </c>
      <c r="F21" s="91">
        <v>112231.25</v>
      </c>
      <c r="G21" s="91">
        <v>119549.75</v>
      </c>
      <c r="H21" s="91">
        <v>121650</v>
      </c>
      <c r="I21" s="40"/>
    </row>
    <row r="22" spans="2:9" ht="16.899999999999999" customHeight="1" x14ac:dyDescent="0.25">
      <c r="B22" s="61" t="s">
        <v>9</v>
      </c>
      <c r="C22" s="39"/>
      <c r="D22" s="30">
        <v>0.50622735203328417</v>
      </c>
      <c r="E22" s="58">
        <v>0.51250307499914349</v>
      </c>
      <c r="F22" s="58">
        <v>0.52131001530193433</v>
      </c>
      <c r="G22" s="58">
        <v>0.53096405484099318</v>
      </c>
      <c r="H22" s="58">
        <v>0.52382120878264837</v>
      </c>
      <c r="I22" s="40"/>
    </row>
    <row r="23" spans="2:9" ht="16.899999999999999" customHeight="1" x14ac:dyDescent="0.25">
      <c r="B23" s="40"/>
      <c r="C23" s="39"/>
      <c r="D23" s="11"/>
      <c r="E23" s="56"/>
      <c r="F23" s="56"/>
      <c r="G23" s="56"/>
      <c r="H23" s="56"/>
      <c r="I23" s="40"/>
    </row>
    <row r="24" spans="2:9" x14ac:dyDescent="0.25">
      <c r="B24" s="52" t="s">
        <v>49</v>
      </c>
      <c r="C24" s="39"/>
      <c r="D24" s="28">
        <v>900</v>
      </c>
      <c r="E24" s="54">
        <v>-7081.75</v>
      </c>
      <c r="F24" s="99"/>
      <c r="G24" s="99"/>
      <c r="H24" s="99"/>
      <c r="I24" s="46"/>
    </row>
    <row r="25" spans="2:9" x14ac:dyDescent="0.25">
      <c r="B25" s="61" t="s">
        <v>29</v>
      </c>
      <c r="C25" s="39"/>
      <c r="D25" s="30">
        <v>4.0263051939336998E-3</v>
      </c>
      <c r="E25" s="62">
        <v>-3.2761308648143521E-2</v>
      </c>
      <c r="F25" s="98"/>
      <c r="G25" s="98"/>
      <c r="H25" s="98"/>
      <c r="I25" s="40"/>
    </row>
    <row r="26" spans="2:9" x14ac:dyDescent="0.25">
      <c r="B26" s="40"/>
      <c r="C26" s="39"/>
      <c r="D26" s="40"/>
      <c r="E26" s="40"/>
      <c r="F26" s="40"/>
      <c r="G26" s="40"/>
      <c r="H26" s="40"/>
      <c r="I26" s="40"/>
    </row>
    <row r="27" spans="2:9" x14ac:dyDescent="0.25">
      <c r="B27" s="12" t="s">
        <v>44</v>
      </c>
      <c r="C27" s="39"/>
      <c r="D27" s="28">
        <v>-47720</v>
      </c>
      <c r="E27" s="54">
        <v>-51602</v>
      </c>
      <c r="F27" s="54">
        <v>-25523</v>
      </c>
      <c r="G27" s="54">
        <v>-16703.75</v>
      </c>
      <c r="H27" s="54">
        <v>-8312.6666666666661</v>
      </c>
      <c r="I27" s="40"/>
    </row>
    <row r="28" spans="2:9" x14ac:dyDescent="0.25">
      <c r="B28" s="61" t="s">
        <v>29</v>
      </c>
      <c r="C28" s="39"/>
      <c r="D28" s="30">
        <v>-0.21348364872724018</v>
      </c>
      <c r="E28" s="30">
        <v>-0.23871910881653574</v>
      </c>
      <c r="F28" s="30">
        <v>-0.11868761436639563</v>
      </c>
      <c r="G28" s="30">
        <v>-7.4267440593828296E-2</v>
      </c>
      <c r="H28" s="30">
        <v>-3.5468235320889531E-2</v>
      </c>
      <c r="I28" s="40"/>
    </row>
    <row r="29" spans="2:9" x14ac:dyDescent="0.25">
      <c r="C29" s="39"/>
    </row>
    <row r="30" spans="2:9" x14ac:dyDescent="0.25">
      <c r="C30" s="39"/>
      <c r="E30" s="93"/>
      <c r="F30" s="94"/>
      <c r="G30" s="94"/>
      <c r="H30" s="94"/>
      <c r="I30" s="93"/>
    </row>
    <row r="35" spans="2:8" ht="11.45" hidden="1" customHeight="1" x14ac:dyDescent="0.25">
      <c r="E35" s="66"/>
    </row>
    <row r="37" spans="2:8" x14ac:dyDescent="0.25">
      <c r="B37" s="95"/>
      <c r="C37" s="95"/>
      <c r="D37" s="95"/>
      <c r="E37" s="95"/>
      <c r="F37" s="96"/>
      <c r="G37" s="96"/>
      <c r="H37" s="96"/>
    </row>
  </sheetData>
  <mergeCells count="1">
    <mergeCell ref="D14:H14"/>
  </mergeCells>
  <pageMargins left="0.7" right="0.7" top="0.75" bottom="0.75" header="0.3" footer="0.3"/>
  <pageSetup paperSize="9"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2ed48a-bb72-4e83-ae1a-8d624033926e">
      <Terms xmlns="http://schemas.microsoft.com/office/infopath/2007/PartnerControls"/>
    </lcf76f155ced4ddcb4097134ff3c332f>
    <TaxCatchAll xmlns="32da6fef-aa5d-4966-8cad-dbd3ec40f45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C1BCCA2F2A2B41A1456096685F88CF" ma:contentTypeVersion="16" ma:contentTypeDescription="Create a new document." ma:contentTypeScope="" ma:versionID="3e6373e2864496a2bd24b6654fdc192c">
  <xsd:schema xmlns:xsd="http://www.w3.org/2001/XMLSchema" xmlns:xs="http://www.w3.org/2001/XMLSchema" xmlns:p="http://schemas.microsoft.com/office/2006/metadata/properties" xmlns:ns2="fb2ed48a-bb72-4e83-ae1a-8d624033926e" xmlns:ns3="32da6fef-aa5d-4966-8cad-dbd3ec40f459" targetNamespace="http://schemas.microsoft.com/office/2006/metadata/properties" ma:root="true" ma:fieldsID="dcbab033e769306f83b0ca5803613eae" ns2:_="" ns3:_="">
    <xsd:import namespace="fb2ed48a-bb72-4e83-ae1a-8d624033926e"/>
    <xsd:import namespace="32da6fef-aa5d-4966-8cad-dbd3ec40f4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ed48a-bb72-4e83-ae1a-8d62403392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36b50d7-e1e2-4087-8701-2a147e61a9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da6fef-aa5d-4966-8cad-dbd3ec40f45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0cd55fe-0ca0-498f-8df9-5341a7a042ba}" ma:internalName="TaxCatchAll" ma:showField="CatchAllData" ma:web="32da6fef-aa5d-4966-8cad-dbd3ec40f4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C4B2DE-B334-44DB-8DFE-8D7889168DE2}">
  <ds:schemaRefs>
    <ds:schemaRef ds:uri="http://schemas.microsoft.com/office/2006/metadata/properties"/>
    <ds:schemaRef ds:uri="http://schemas.microsoft.com/office/infopath/2007/PartnerControls"/>
    <ds:schemaRef ds:uri="fb2ed48a-bb72-4e83-ae1a-8d624033926e"/>
    <ds:schemaRef ds:uri="32da6fef-aa5d-4966-8cad-dbd3ec40f459"/>
  </ds:schemaRefs>
</ds:datastoreItem>
</file>

<file path=customXml/itemProps2.xml><?xml version="1.0" encoding="utf-8"?>
<ds:datastoreItem xmlns:ds="http://schemas.openxmlformats.org/officeDocument/2006/customXml" ds:itemID="{91A430E6-9CF3-4460-AADE-73B1FEE4BB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93C43E-0D27-4EDC-A30B-5CCAFF2BAC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2ed48a-bb72-4e83-ae1a-8d624033926e"/>
    <ds:schemaRef ds:uri="32da6fef-aa5d-4966-8cad-dbd3ec40f4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Jefferies</vt:lpstr>
      <vt:lpstr>Consensus 2024 FY</vt:lpstr>
      <vt:lpstr>Consensus 2024 Q3</vt:lpstr>
      <vt:lpstr>Consensus 2023</vt:lpstr>
      <vt:lpstr>Consensus 2025 onwards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Zhurba</dc:creator>
  <cp:lastModifiedBy>Irina Zhurba</cp:lastModifiedBy>
  <dcterms:created xsi:type="dcterms:W3CDTF">2023-01-04T13:17:12Z</dcterms:created>
  <dcterms:modified xsi:type="dcterms:W3CDTF">2025-03-18T09:41:18Z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0x01010071C1BCCA2F2A2B41A1456096685F88CF</vt:lpwstr>
  </property>
  <property fmtid="{D5CDD505-2E9C-101B-9397-08002B2CF9AE}" pid="3" name="MediaServiceImageTags">
    <vt:lpwstr/>
  </property>
</Properties>
</file>